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6.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CONSORES\Fichier Excel ATB\dernières versions en cours\"/>
    </mc:Choice>
  </mc:AlternateContent>
  <bookViews>
    <workbookView xWindow="0" yWindow="0" windowWidth="15765" windowHeight="10935" tabRatio="862"/>
  </bookViews>
  <sheets>
    <sheet name="A LIRE" sheetId="28" r:id="rId1"/>
    <sheet name="Données administratives" sheetId="27" r:id="rId2"/>
    <sheet name="Total établissement" sheetId="79" r:id="rId3"/>
    <sheet name="Tableaux Consommation" sheetId="29" r:id="rId4"/>
    <sheet name="Feuil1" sheetId="40" state="hidden" r:id="rId5"/>
    <sheet name="Evolution" sheetId="63" r:id="rId6"/>
    <sheet name="Médecine" sheetId="94" r:id="rId7"/>
    <sheet name="Hématologie" sheetId="96" r:id="rId8"/>
    <sheet name="Maladie inf" sheetId="97" r:id="rId9"/>
    <sheet name="Chirurgie" sheetId="98" r:id="rId10"/>
    <sheet name="Réanimation" sheetId="99" r:id="rId11"/>
    <sheet name="Gynécologie-Obstétrique" sheetId="100" r:id="rId12"/>
    <sheet name="Pédiatrie" sheetId="101" r:id="rId13"/>
    <sheet name="SSR" sheetId="102" r:id="rId14"/>
    <sheet name="SLD" sheetId="103" r:id="rId15"/>
    <sheet name="Psychiatrie" sheetId="104" r:id="rId16"/>
    <sheet name="Total étab automatique" sheetId="105" r:id="rId17"/>
    <sheet name="ChirAmbu" sheetId="106" r:id="rId18"/>
    <sheet name="EHPAD" sheetId="107" r:id="rId19"/>
    <sheet name="Tableau et graphique EHPAD" sheetId="93" r:id="rId20"/>
    <sheet name="Graphiques Répartition" sheetId="51" r:id="rId21"/>
    <sheet name="Graphiques" sheetId="52" r:id="rId22"/>
    <sheet name="Calculs graphiques" sheetId="53" state="hidden" r:id="rId23"/>
  </sheets>
  <definedNames>
    <definedName name="_xlnm._FilterDatabase" localSheetId="17" hidden="1">ChirAmbu!$A$10:$I$107</definedName>
    <definedName name="_xlnm._FilterDatabase" localSheetId="9" hidden="1">Chirurgie!$A$10:$I$107</definedName>
    <definedName name="_xlnm._FilterDatabase" localSheetId="1" hidden="1">'Données administratives'!$B$10:$E$22</definedName>
    <definedName name="_xlnm._FilterDatabase" localSheetId="18" hidden="1">EHPAD!$A$10:$I$107</definedName>
    <definedName name="_xlnm._FilterDatabase" localSheetId="11" hidden="1">'Gynécologie-Obstétrique'!$A$10:$I$107</definedName>
    <definedName name="_xlnm._FilterDatabase" localSheetId="7" hidden="1">Hématologie!$A$10:$I$107</definedName>
    <definedName name="_xlnm._FilterDatabase" localSheetId="8" hidden="1">'Maladie inf'!$A$10:$I$107</definedName>
    <definedName name="_xlnm._FilterDatabase" localSheetId="6" hidden="1">Médecine!$A$10:$I$107</definedName>
    <definedName name="_xlnm._FilterDatabase" localSheetId="12" hidden="1">Pédiatrie!$A$10:$I$107</definedName>
    <definedName name="_xlnm._FilterDatabase" localSheetId="15" hidden="1">Psychiatrie!$A$10:$I$107</definedName>
    <definedName name="_xlnm._FilterDatabase" localSheetId="10" hidden="1">Réanimation!$A$10:$I$107</definedName>
    <definedName name="_xlnm._FilterDatabase" localSheetId="14" hidden="1">SLD!$A$10:$I$107</definedName>
    <definedName name="_xlnm._FilterDatabase" localSheetId="13" hidden="1">SSR!$A$10:$I$107</definedName>
    <definedName name="_xlnm._FilterDatabase" localSheetId="16" hidden="1">'Total étab automatique'!$A$10:$I$107</definedName>
    <definedName name="_xlnm._FilterDatabase" localSheetId="2" hidden="1">'Total établissement'!$A$10:$I$107</definedName>
    <definedName name="_xlnm.Print_Area" localSheetId="17">ChirAmbu!$A$1:$J$538</definedName>
    <definedName name="_xlnm.Print_Area" localSheetId="9">Chirurgie!$A$1:$J$538</definedName>
    <definedName name="_xlnm.Print_Area" localSheetId="1">'Données administratives'!$A$1:$J$46</definedName>
    <definedName name="_xlnm.Print_Area" localSheetId="18">EHPAD!$A$1:$J$538</definedName>
    <definedName name="_xlnm.Print_Area" localSheetId="4">Feuil1!$A$1:$D$53</definedName>
    <definedName name="_xlnm.Print_Area" localSheetId="20">'Graphiques Répartition'!$A$1:$H$223</definedName>
    <definedName name="_xlnm.Print_Area" localSheetId="11">'Gynécologie-Obstétrique'!$A$1:$J$538</definedName>
    <definedName name="_xlnm.Print_Area" localSheetId="7">Hématologie!$A$1:$J$538</definedName>
    <definedName name="_xlnm.Print_Area" localSheetId="8">'Maladie inf'!$A$1:$J$538</definedName>
    <definedName name="_xlnm.Print_Area" localSheetId="6">Médecine!$A$1:$J$538</definedName>
    <definedName name="_xlnm.Print_Area" localSheetId="12">Pédiatrie!$A$1:$J$538</definedName>
    <definedName name="_xlnm.Print_Area" localSheetId="15">Psychiatrie!$A$1:$J$538</definedName>
    <definedName name="_xlnm.Print_Area" localSheetId="10">Réanimation!$A$1:$J$538</definedName>
    <definedName name="_xlnm.Print_Area" localSheetId="14">SLD!$A$1:$J$538</definedName>
    <definedName name="_xlnm.Print_Area" localSheetId="13">SSR!$A$1:$J$538</definedName>
    <definedName name="_xlnm.Print_Area" localSheetId="3">'Tableaux Consommation'!$A$1:$D$391</definedName>
    <definedName name="_xlnm.Print_Area" localSheetId="16">'Total étab automatique'!$A$1:$J$538</definedName>
    <definedName name="_xlnm.Print_Area" localSheetId="2">'Total établissement'!$A$1:$J$538</definedName>
  </definedNames>
  <calcPr calcId="162913"/>
</workbook>
</file>

<file path=xl/calcChain.xml><?xml version="1.0" encoding="utf-8"?>
<calcChain xmlns="http://schemas.openxmlformats.org/spreadsheetml/2006/main">
  <c r="B387" i="29" l="1"/>
  <c r="B351" i="29"/>
  <c r="B316" i="29"/>
  <c r="B281" i="29"/>
  <c r="B246" i="29"/>
  <c r="B211" i="29"/>
  <c r="B176" i="29"/>
  <c r="B141" i="29"/>
  <c r="B106" i="29"/>
  <c r="B71" i="29"/>
  <c r="H538" i="106" l="1"/>
  <c r="H536" i="106"/>
  <c r="H538" i="104"/>
  <c r="H536" i="104"/>
  <c r="H536" i="103"/>
  <c r="H538" i="103"/>
  <c r="H538" i="102"/>
  <c r="H536" i="102"/>
  <c r="H536" i="101"/>
  <c r="H538" i="101"/>
  <c r="H538" i="100"/>
  <c r="H536" i="100"/>
  <c r="H538" i="99"/>
  <c r="H536" i="99"/>
  <c r="H536" i="98"/>
  <c r="H538" i="98"/>
  <c r="H538" i="97"/>
  <c r="H536" i="97"/>
  <c r="H536" i="96"/>
  <c r="H538" i="96"/>
  <c r="H340" i="107"/>
  <c r="H340" i="106"/>
  <c r="H340" i="104"/>
  <c r="H340" i="103"/>
  <c r="H340" i="102"/>
  <c r="H340" i="101"/>
  <c r="H340" i="100"/>
  <c r="H340" i="99"/>
  <c r="H340" i="98"/>
  <c r="H340" i="97"/>
  <c r="H340" i="96"/>
  <c r="H212" i="107"/>
  <c r="H212" i="106"/>
  <c r="H212" i="104"/>
  <c r="H212" i="103"/>
  <c r="H212" i="102"/>
  <c r="H212" i="101"/>
  <c r="H212" i="100"/>
  <c r="H212" i="99"/>
  <c r="H212" i="98"/>
  <c r="H212" i="97"/>
  <c r="H212" i="96"/>
  <c r="B107" i="29"/>
  <c r="C5" i="79"/>
  <c r="C23" i="27"/>
  <c r="C7" i="105" s="1"/>
  <c r="C8" i="107"/>
  <c r="I520" i="107" s="1"/>
  <c r="C7" i="107"/>
  <c r="F535" i="107"/>
  <c r="H535" i="107"/>
  <c r="F529" i="107"/>
  <c r="F530" i="107"/>
  <c r="H530" i="107"/>
  <c r="F527" i="107"/>
  <c r="F526" i="107"/>
  <c r="F520" i="107"/>
  <c r="H520" i="107"/>
  <c r="F517" i="107"/>
  <c r="F516" i="107"/>
  <c r="F518" i="107"/>
  <c r="H518" i="107"/>
  <c r="H514" i="107"/>
  <c r="F514" i="107"/>
  <c r="F510" i="107"/>
  <c r="F509" i="107"/>
  <c r="F511" i="107"/>
  <c r="H511" i="107"/>
  <c r="F507" i="107"/>
  <c r="F508" i="107"/>
  <c r="H508" i="107"/>
  <c r="F503" i="107"/>
  <c r="F504" i="107"/>
  <c r="H504" i="107"/>
  <c r="F501" i="107"/>
  <c r="F500" i="107"/>
  <c r="F502" i="107"/>
  <c r="H502" i="107"/>
  <c r="F496" i="107"/>
  <c r="F495" i="107"/>
  <c r="F497" i="107"/>
  <c r="H497" i="107"/>
  <c r="F493" i="107"/>
  <c r="F494" i="107"/>
  <c r="H494" i="107"/>
  <c r="H498" i="107"/>
  <c r="F489" i="107"/>
  <c r="F490" i="107"/>
  <c r="H490" i="107"/>
  <c r="F487" i="107"/>
  <c r="F486" i="107"/>
  <c r="F485" i="107"/>
  <c r="F479" i="107"/>
  <c r="H479" i="107"/>
  <c r="F475" i="107"/>
  <c r="F474" i="107"/>
  <c r="F476" i="107"/>
  <c r="H476" i="107"/>
  <c r="F472" i="107"/>
  <c r="F473" i="107"/>
  <c r="H473" i="107"/>
  <c r="F469" i="107"/>
  <c r="H469" i="107"/>
  <c r="F466" i="107"/>
  <c r="F465" i="107"/>
  <c r="F467" i="107"/>
  <c r="H467" i="107"/>
  <c r="F463" i="107"/>
  <c r="F462" i="107"/>
  <c r="F461" i="107"/>
  <c r="F456" i="107"/>
  <c r="H456" i="107"/>
  <c r="H454" i="107"/>
  <c r="F454" i="107"/>
  <c r="F451" i="107"/>
  <c r="F452" i="107"/>
  <c r="H452" i="107"/>
  <c r="F450" i="107"/>
  <c r="F449" i="107"/>
  <c r="F446" i="107"/>
  <c r="F445" i="107"/>
  <c r="F444" i="107"/>
  <c r="F443" i="107"/>
  <c r="F437" i="107"/>
  <c r="H437" i="107"/>
  <c r="F436" i="107"/>
  <c r="F434" i="107"/>
  <c r="F435" i="107"/>
  <c r="H435" i="107"/>
  <c r="F424" i="107"/>
  <c r="F425" i="107"/>
  <c r="H425" i="107"/>
  <c r="F422" i="107"/>
  <c r="F423" i="107"/>
  <c r="H423" i="107"/>
  <c r="F420" i="107"/>
  <c r="H420" i="107"/>
  <c r="F416" i="107"/>
  <c r="F417" i="107"/>
  <c r="F414" i="107"/>
  <c r="F415" i="107"/>
  <c r="F410" i="107"/>
  <c r="F409" i="107"/>
  <c r="F411" i="107"/>
  <c r="H411" i="107"/>
  <c r="F408" i="107"/>
  <c r="H408" i="107"/>
  <c r="F407" i="107"/>
  <c r="F403" i="107"/>
  <c r="F402" i="107"/>
  <c r="F400" i="107"/>
  <c r="F399" i="107"/>
  <c r="F398" i="107"/>
  <c r="F397" i="107"/>
  <c r="F393" i="107"/>
  <c r="F394" i="107"/>
  <c r="H394" i="107"/>
  <c r="F391" i="107"/>
  <c r="F392" i="107"/>
  <c r="F389" i="107"/>
  <c r="H389" i="107"/>
  <c r="F383" i="107"/>
  <c r="H383" i="107"/>
  <c r="F379" i="107"/>
  <c r="F380" i="107"/>
  <c r="H380" i="107"/>
  <c r="F377" i="107"/>
  <c r="F376" i="107"/>
  <c r="F375" i="107"/>
  <c r="F372" i="107"/>
  <c r="F371" i="107"/>
  <c r="F370" i="107"/>
  <c r="F369" i="107"/>
  <c r="F368" i="107"/>
  <c r="F367" i="107"/>
  <c r="F364" i="107"/>
  <c r="F363" i="107"/>
  <c r="F362" i="107"/>
  <c r="F361" i="107"/>
  <c r="F355" i="107"/>
  <c r="F354" i="107"/>
  <c r="F348" i="107"/>
  <c r="F347" i="107"/>
  <c r="F349" i="107"/>
  <c r="H349" i="107"/>
  <c r="F345" i="107"/>
  <c r="F344" i="107"/>
  <c r="F343" i="107"/>
  <c r="F338" i="107"/>
  <c r="F337" i="107"/>
  <c r="F336" i="107"/>
  <c r="F335" i="107"/>
  <c r="F334" i="107"/>
  <c r="F330" i="107"/>
  <c r="F331" i="107"/>
  <c r="H331" i="107"/>
  <c r="F328" i="107"/>
  <c r="F327" i="107"/>
  <c r="F326" i="107"/>
  <c r="F325" i="107"/>
  <c r="F322" i="107"/>
  <c r="F321" i="107"/>
  <c r="F320" i="107"/>
  <c r="F319" i="107"/>
  <c r="F318" i="107"/>
  <c r="F315" i="107"/>
  <c r="F314" i="107"/>
  <c r="F313" i="107"/>
  <c r="F316" i="107"/>
  <c r="H316" i="107"/>
  <c r="F309" i="107"/>
  <c r="F308" i="107"/>
  <c r="F304" i="107"/>
  <c r="F305" i="107"/>
  <c r="H305" i="107"/>
  <c r="F302" i="107"/>
  <c r="F301" i="107"/>
  <c r="F296" i="107"/>
  <c r="F295" i="107"/>
  <c r="F293" i="107"/>
  <c r="F292" i="107"/>
  <c r="F291" i="107"/>
  <c r="F290" i="107"/>
  <c r="F284" i="107"/>
  <c r="H284" i="107"/>
  <c r="F282" i="107"/>
  <c r="H282" i="107"/>
  <c r="F280" i="107"/>
  <c r="H280" i="107"/>
  <c r="F276" i="107"/>
  <c r="F277" i="107"/>
  <c r="H277" i="107"/>
  <c r="F274" i="107"/>
  <c r="F273" i="107"/>
  <c r="F272" i="107"/>
  <c r="F275" i="107"/>
  <c r="H275" i="107"/>
  <c r="F267" i="107"/>
  <c r="H267" i="107"/>
  <c r="F264" i="107"/>
  <c r="F263" i="107"/>
  <c r="F261" i="107"/>
  <c r="H261" i="107"/>
  <c r="F258" i="107"/>
  <c r="F257" i="107"/>
  <c r="F253" i="107"/>
  <c r="F254" i="107"/>
  <c r="H254" i="107"/>
  <c r="F251" i="107"/>
  <c r="F250" i="107"/>
  <c r="F248" i="107"/>
  <c r="H248" i="107"/>
  <c r="F240" i="107"/>
  <c r="F241" i="107"/>
  <c r="H241" i="107"/>
  <c r="F238" i="107"/>
  <c r="F239" i="107"/>
  <c r="H239" i="107"/>
  <c r="G232" i="107"/>
  <c r="F231" i="107"/>
  <c r="F232" i="107"/>
  <c r="H232" i="107"/>
  <c r="F229" i="107"/>
  <c r="H229" i="107"/>
  <c r="F228" i="107"/>
  <c r="F225" i="107"/>
  <c r="H225" i="107"/>
  <c r="F221" i="107"/>
  <c r="F220" i="107"/>
  <c r="F217" i="107"/>
  <c r="F216" i="107"/>
  <c r="F218" i="107"/>
  <c r="H218" i="107"/>
  <c r="B14" i="93"/>
  <c r="F210" i="107"/>
  <c r="H210" i="107"/>
  <c r="F208" i="107"/>
  <c r="H208" i="107"/>
  <c r="F206" i="107"/>
  <c r="H206" i="107"/>
  <c r="F200" i="107"/>
  <c r="H200" i="107"/>
  <c r="F197" i="107"/>
  <c r="F198" i="107"/>
  <c r="H198" i="107"/>
  <c r="F196" i="107"/>
  <c r="F195" i="107"/>
  <c r="F193" i="107"/>
  <c r="H193" i="107"/>
  <c r="F190" i="107"/>
  <c r="F189" i="107"/>
  <c r="F188" i="107"/>
  <c r="F187" i="107"/>
  <c r="F182" i="107"/>
  <c r="F181" i="107"/>
  <c r="F180" i="107"/>
  <c r="F179" i="107"/>
  <c r="F176" i="107"/>
  <c r="F175" i="107"/>
  <c r="F174" i="107"/>
  <c r="F170" i="107"/>
  <c r="H170" i="107"/>
  <c r="F167" i="107"/>
  <c r="F166" i="107"/>
  <c r="F165" i="107"/>
  <c r="F162" i="107"/>
  <c r="F161" i="107"/>
  <c r="F160" i="107"/>
  <c r="F154" i="107"/>
  <c r="H154" i="107"/>
  <c r="F150" i="107"/>
  <c r="F149" i="107"/>
  <c r="F148" i="107"/>
  <c r="F146" i="107"/>
  <c r="F145" i="107"/>
  <c r="F144" i="107"/>
  <c r="F143" i="107"/>
  <c r="F142" i="107"/>
  <c r="F139" i="107"/>
  <c r="F138" i="107"/>
  <c r="F140" i="107"/>
  <c r="H140" i="107"/>
  <c r="F133" i="107"/>
  <c r="F132" i="107"/>
  <c r="F131" i="107"/>
  <c r="F130" i="107"/>
  <c r="F129" i="107"/>
  <c r="F126" i="107"/>
  <c r="F125" i="107"/>
  <c r="F124" i="107"/>
  <c r="F123" i="107"/>
  <c r="F122" i="107"/>
  <c r="F119" i="107"/>
  <c r="F118" i="107"/>
  <c r="F115" i="107"/>
  <c r="F114" i="107"/>
  <c r="F113" i="107"/>
  <c r="F112" i="107"/>
  <c r="F104" i="107"/>
  <c r="F105" i="107"/>
  <c r="H105" i="107"/>
  <c r="F103" i="107"/>
  <c r="F98" i="107"/>
  <c r="F97" i="107"/>
  <c r="F99" i="107"/>
  <c r="H99" i="107"/>
  <c r="F95" i="107"/>
  <c r="H95" i="107"/>
  <c r="F91" i="107"/>
  <c r="F90" i="107"/>
  <c r="F92" i="107" s="1"/>
  <c r="H92" i="107" s="1"/>
  <c r="B7" i="93" s="1"/>
  <c r="F86" i="107"/>
  <c r="F85" i="107"/>
  <c r="F84" i="107"/>
  <c r="F87" i="107" s="1"/>
  <c r="H87" i="107" s="1"/>
  <c r="F81" i="107"/>
  <c r="H81" i="107" s="1"/>
  <c r="F77" i="107"/>
  <c r="H77" i="107" s="1"/>
  <c r="F73" i="107"/>
  <c r="F72" i="107"/>
  <c r="F71" i="107"/>
  <c r="F69" i="107"/>
  <c r="F68" i="107"/>
  <c r="F67" i="107"/>
  <c r="F66" i="107"/>
  <c r="F70" i="107" s="1"/>
  <c r="H70" i="107" s="1"/>
  <c r="F60" i="107"/>
  <c r="F59" i="107"/>
  <c r="F58" i="107"/>
  <c r="F56" i="107"/>
  <c r="F55" i="107"/>
  <c r="F54" i="107"/>
  <c r="F53" i="107"/>
  <c r="F52" i="107"/>
  <c r="F48" i="107"/>
  <c r="F47" i="107"/>
  <c r="F46" i="107"/>
  <c r="F44" i="107"/>
  <c r="F45" i="107" s="1"/>
  <c r="H45" i="107" s="1"/>
  <c r="F40" i="107"/>
  <c r="H40" i="107" s="1"/>
  <c r="F36" i="107"/>
  <c r="F37" i="107" s="1"/>
  <c r="H37" i="107" s="1"/>
  <c r="I37" i="107" s="1"/>
  <c r="F34" i="107"/>
  <c r="F35" i="107" s="1"/>
  <c r="F29" i="107"/>
  <c r="F28" i="107"/>
  <c r="F27" i="107"/>
  <c r="F26" i="107"/>
  <c r="F21" i="107"/>
  <c r="F22" i="107" s="1"/>
  <c r="H22" i="107" s="1"/>
  <c r="I22" i="107" s="1"/>
  <c r="F20" i="107"/>
  <c r="F19" i="107"/>
  <c r="F16" i="107"/>
  <c r="F17" i="107" s="1"/>
  <c r="H17" i="107" s="1"/>
  <c r="I17" i="107" s="1"/>
  <c r="F15" i="107"/>
  <c r="C5" i="107"/>
  <c r="C8" i="106"/>
  <c r="I467" i="106" s="1"/>
  <c r="C7" i="106"/>
  <c r="H535" i="106"/>
  <c r="F535" i="106"/>
  <c r="F529" i="106"/>
  <c r="F530" i="106"/>
  <c r="H530" i="106"/>
  <c r="F527" i="106"/>
  <c r="F526" i="106"/>
  <c r="F520" i="106"/>
  <c r="H520" i="106"/>
  <c r="F517" i="106"/>
  <c r="F516" i="106"/>
  <c r="F518" i="106"/>
  <c r="H518" i="106"/>
  <c r="F514" i="106"/>
  <c r="H514" i="106"/>
  <c r="F510" i="106"/>
  <c r="F509" i="106"/>
  <c r="F507" i="106"/>
  <c r="F508" i="106"/>
  <c r="H508" i="106"/>
  <c r="F503" i="106"/>
  <c r="F504" i="106"/>
  <c r="F501" i="106"/>
  <c r="F500" i="106"/>
  <c r="F496" i="106"/>
  <c r="F495" i="106"/>
  <c r="F493" i="106"/>
  <c r="F494" i="106"/>
  <c r="H494" i="106"/>
  <c r="F489" i="106"/>
  <c r="F490" i="106"/>
  <c r="H490" i="106"/>
  <c r="F487" i="106"/>
  <c r="F486" i="106"/>
  <c r="F485" i="106"/>
  <c r="F479" i="106"/>
  <c r="H479" i="106"/>
  <c r="F475" i="106"/>
  <c r="F474" i="106"/>
  <c r="F473" i="106"/>
  <c r="H473" i="106"/>
  <c r="F472" i="106"/>
  <c r="F469" i="106"/>
  <c r="H469" i="106"/>
  <c r="F466" i="106"/>
  <c r="F465" i="106"/>
  <c r="F467" i="106"/>
  <c r="H467" i="106"/>
  <c r="F463" i="106"/>
  <c r="F462" i="106"/>
  <c r="F461" i="106"/>
  <c r="F456" i="106"/>
  <c r="H456" i="106"/>
  <c r="F454" i="106"/>
  <c r="H454" i="106"/>
  <c r="F451" i="106"/>
  <c r="F450" i="106"/>
  <c r="F449" i="106"/>
  <c r="F452" i="106"/>
  <c r="H452" i="106"/>
  <c r="F446" i="106"/>
  <c r="F445" i="106"/>
  <c r="F444" i="106"/>
  <c r="F443" i="106"/>
  <c r="F436" i="106"/>
  <c r="F437" i="106"/>
  <c r="H437" i="106"/>
  <c r="F434" i="106"/>
  <c r="F435" i="106"/>
  <c r="H435" i="106"/>
  <c r="H438" i="106"/>
  <c r="F424" i="106"/>
  <c r="F425" i="106"/>
  <c r="H425" i="106"/>
  <c r="F422" i="106"/>
  <c r="F423" i="106"/>
  <c r="H423" i="106"/>
  <c r="F420" i="106"/>
  <c r="H420" i="106"/>
  <c r="F416" i="106"/>
  <c r="F417" i="106"/>
  <c r="F414" i="106"/>
  <c r="F415" i="106"/>
  <c r="H415" i="106"/>
  <c r="F410" i="106"/>
  <c r="F409" i="106"/>
  <c r="F407" i="106"/>
  <c r="F408" i="106"/>
  <c r="F403" i="106"/>
  <c r="F404" i="106"/>
  <c r="H404" i="106"/>
  <c r="F402" i="106"/>
  <c r="F400" i="106"/>
  <c r="F399" i="106"/>
  <c r="F398" i="106"/>
  <c r="F397" i="106"/>
  <c r="F394" i="106"/>
  <c r="F393" i="106"/>
  <c r="F391" i="106"/>
  <c r="F392" i="106"/>
  <c r="H392" i="106"/>
  <c r="F389" i="106"/>
  <c r="H389" i="106"/>
  <c r="F383" i="106"/>
  <c r="H383" i="106"/>
  <c r="F379" i="106"/>
  <c r="F380" i="106"/>
  <c r="H380" i="106"/>
  <c r="F377" i="106"/>
  <c r="F376" i="106"/>
  <c r="F375" i="106"/>
  <c r="F372" i="106"/>
  <c r="F371" i="106"/>
  <c r="F370" i="106"/>
  <c r="F369" i="106"/>
  <c r="F368" i="106"/>
  <c r="F367" i="106"/>
  <c r="F364" i="106"/>
  <c r="F363" i="106"/>
  <c r="F362" i="106"/>
  <c r="F361" i="106"/>
  <c r="F355" i="106"/>
  <c r="F354" i="106"/>
  <c r="F348" i="106"/>
  <c r="F347" i="106"/>
  <c r="F345" i="106"/>
  <c r="F344" i="106"/>
  <c r="F343" i="106"/>
  <c r="F338" i="106"/>
  <c r="F337" i="106"/>
  <c r="F336" i="106"/>
  <c r="F335" i="106"/>
  <c r="F334" i="106"/>
  <c r="F330" i="106"/>
  <c r="F331" i="106"/>
  <c r="H331" i="106"/>
  <c r="F328" i="106"/>
  <c r="F327" i="106"/>
  <c r="F326" i="106"/>
  <c r="F325" i="106"/>
  <c r="F322" i="106"/>
  <c r="F321" i="106"/>
  <c r="F320" i="106"/>
  <c r="F319" i="106"/>
  <c r="F318" i="106"/>
  <c r="F315" i="106"/>
  <c r="F316" i="106"/>
  <c r="H316" i="106"/>
  <c r="F314" i="106"/>
  <c r="F313" i="106"/>
  <c r="F309" i="106"/>
  <c r="F310" i="106"/>
  <c r="H310" i="106"/>
  <c r="F308" i="106"/>
  <c r="F305" i="106"/>
  <c r="H305" i="106"/>
  <c r="F304" i="106"/>
  <c r="F302" i="106"/>
  <c r="F301" i="106"/>
  <c r="F296" i="106"/>
  <c r="F295" i="106"/>
  <c r="F297" i="106"/>
  <c r="H297" i="106"/>
  <c r="F293" i="106"/>
  <c r="F292" i="106"/>
  <c r="F291" i="106"/>
  <c r="F290" i="106"/>
  <c r="F284" i="106"/>
  <c r="H284" i="106"/>
  <c r="F282" i="106"/>
  <c r="H282" i="106"/>
  <c r="F280" i="106"/>
  <c r="H280" i="106"/>
  <c r="F277" i="106"/>
  <c r="H277" i="106"/>
  <c r="F276" i="106"/>
  <c r="F274" i="106"/>
  <c r="F273" i="106"/>
  <c r="F272" i="106"/>
  <c r="F267" i="106"/>
  <c r="H267" i="106"/>
  <c r="F264" i="106"/>
  <c r="F265" i="106"/>
  <c r="H265" i="106"/>
  <c r="F263" i="106"/>
  <c r="F261" i="106"/>
  <c r="H261" i="106"/>
  <c r="F258" i="106"/>
  <c r="F257" i="106"/>
  <c r="F253" i="106"/>
  <c r="F254" i="106"/>
  <c r="H254" i="106"/>
  <c r="F251" i="106"/>
  <c r="F250" i="106"/>
  <c r="F248" i="106"/>
  <c r="H248" i="106"/>
  <c r="F240" i="106"/>
  <c r="F241" i="106"/>
  <c r="H241" i="106"/>
  <c r="F238" i="106"/>
  <c r="F239" i="106"/>
  <c r="H239" i="106"/>
  <c r="G232" i="106"/>
  <c r="F231" i="106"/>
  <c r="F232" i="106"/>
  <c r="H232" i="106"/>
  <c r="F228" i="106"/>
  <c r="F229" i="106"/>
  <c r="H229" i="106"/>
  <c r="F225" i="106"/>
  <c r="H225" i="106"/>
  <c r="F221" i="106"/>
  <c r="F220" i="106"/>
  <c r="F217" i="106"/>
  <c r="F216" i="106"/>
  <c r="F218" i="106"/>
  <c r="H218" i="106"/>
  <c r="F210" i="106"/>
  <c r="H210" i="106"/>
  <c r="F208" i="106"/>
  <c r="H208" i="106"/>
  <c r="F206" i="106"/>
  <c r="H206" i="106"/>
  <c r="F200" i="106"/>
  <c r="H200" i="106"/>
  <c r="F197" i="106"/>
  <c r="F196" i="106"/>
  <c r="F195" i="106"/>
  <c r="F198" i="106"/>
  <c r="H198" i="106"/>
  <c r="F193" i="106"/>
  <c r="H193" i="106"/>
  <c r="F190" i="106"/>
  <c r="F189" i="106"/>
  <c r="F188" i="106"/>
  <c r="F187" i="106"/>
  <c r="F182" i="106"/>
  <c r="F181" i="106"/>
  <c r="F180" i="106"/>
  <c r="F183" i="106"/>
  <c r="H183" i="106"/>
  <c r="F179" i="106"/>
  <c r="F176" i="106"/>
  <c r="F175" i="106"/>
  <c r="F174" i="106"/>
  <c r="F170" i="106"/>
  <c r="H170" i="106"/>
  <c r="F167" i="106"/>
  <c r="F166" i="106"/>
  <c r="F165" i="106"/>
  <c r="F162" i="106"/>
  <c r="F161" i="106"/>
  <c r="F160" i="106"/>
  <c r="F154" i="106"/>
  <c r="H154" i="106"/>
  <c r="F150" i="106"/>
  <c r="F149" i="106"/>
  <c r="F148" i="106"/>
  <c r="F146" i="106"/>
  <c r="F145" i="106"/>
  <c r="F144" i="106"/>
  <c r="F143" i="106"/>
  <c r="F142" i="106"/>
  <c r="F140" i="106"/>
  <c r="H140" i="106"/>
  <c r="F139" i="106"/>
  <c r="F138" i="106"/>
  <c r="F133" i="106"/>
  <c r="F132" i="106"/>
  <c r="F131" i="106"/>
  <c r="F130" i="106"/>
  <c r="F129" i="106"/>
  <c r="F126" i="106"/>
  <c r="F125" i="106"/>
  <c r="F124" i="106"/>
  <c r="F123" i="106"/>
  <c r="F122" i="106"/>
  <c r="F119" i="106"/>
  <c r="F118" i="106"/>
  <c r="F115" i="106"/>
  <c r="F114" i="106"/>
  <c r="F113" i="106"/>
  <c r="F112" i="106"/>
  <c r="F104" i="106"/>
  <c r="F103" i="106"/>
  <c r="F98" i="106"/>
  <c r="F97" i="106"/>
  <c r="F99" i="106"/>
  <c r="H99" i="106"/>
  <c r="F95" i="106"/>
  <c r="H95" i="106"/>
  <c r="H100" i="106"/>
  <c r="F91" i="106"/>
  <c r="F90" i="106"/>
  <c r="F86" i="106"/>
  <c r="F85" i="106"/>
  <c r="F84" i="106"/>
  <c r="F81" i="106"/>
  <c r="H81" i="106"/>
  <c r="F77" i="106"/>
  <c r="H77" i="106"/>
  <c r="F73" i="106"/>
  <c r="F72" i="106"/>
  <c r="F71" i="106"/>
  <c r="F69" i="106"/>
  <c r="F68" i="106"/>
  <c r="F67" i="106"/>
  <c r="F66" i="106"/>
  <c r="F60" i="106"/>
  <c r="F59" i="106"/>
  <c r="F58" i="106"/>
  <c r="F56" i="106"/>
  <c r="F55" i="106"/>
  <c r="F54" i="106"/>
  <c r="F53" i="106"/>
  <c r="F52" i="106"/>
  <c r="F48" i="106"/>
  <c r="F47" i="106"/>
  <c r="F46" i="106"/>
  <c r="F49" i="106"/>
  <c r="H49" i="106"/>
  <c r="H50" i="106"/>
  <c r="F44" i="106"/>
  <c r="F45" i="106"/>
  <c r="H45" i="106"/>
  <c r="F40" i="106"/>
  <c r="H40" i="106"/>
  <c r="F36" i="106"/>
  <c r="F37" i="106"/>
  <c r="H37" i="106"/>
  <c r="F34" i="106"/>
  <c r="F35" i="106"/>
  <c r="F29" i="106"/>
  <c r="F28" i="106"/>
  <c r="F27" i="106"/>
  <c r="F26" i="106"/>
  <c r="F21" i="106"/>
  <c r="F20" i="106"/>
  <c r="F19" i="106"/>
  <c r="F22" i="106"/>
  <c r="H22" i="106"/>
  <c r="F16" i="106"/>
  <c r="F15" i="106"/>
  <c r="F17" i="106"/>
  <c r="C5" i="106"/>
  <c r="E434" i="105"/>
  <c r="F434" i="105"/>
  <c r="F435" i="105"/>
  <c r="H435" i="105"/>
  <c r="E240" i="105"/>
  <c r="F240" i="105"/>
  <c r="F241" i="105"/>
  <c r="H241" i="105"/>
  <c r="E40" i="105"/>
  <c r="F40" i="105"/>
  <c r="H40" i="105"/>
  <c r="E16" i="105"/>
  <c r="F16" i="105"/>
  <c r="E15" i="105"/>
  <c r="F15" i="105"/>
  <c r="E535" i="105"/>
  <c r="F535" i="105"/>
  <c r="H535" i="105"/>
  <c r="E529" i="105"/>
  <c r="F529" i="105"/>
  <c r="F530" i="105"/>
  <c r="H530" i="105"/>
  <c r="E527" i="105"/>
  <c r="F527" i="105"/>
  <c r="E526" i="105"/>
  <c r="F526" i="105"/>
  <c r="E520" i="105"/>
  <c r="F520" i="105"/>
  <c r="H520" i="105"/>
  <c r="E517" i="105"/>
  <c r="F517" i="105"/>
  <c r="E516" i="105"/>
  <c r="F516" i="105"/>
  <c r="E514" i="105"/>
  <c r="F514" i="105"/>
  <c r="H514" i="105"/>
  <c r="E510" i="105"/>
  <c r="F510" i="105"/>
  <c r="E509" i="105"/>
  <c r="F509" i="105"/>
  <c r="E507" i="105"/>
  <c r="F507" i="105"/>
  <c r="F508" i="105"/>
  <c r="H508" i="105"/>
  <c r="E503" i="105"/>
  <c r="F503" i="105"/>
  <c r="F504" i="105"/>
  <c r="H504" i="105"/>
  <c r="E501" i="105"/>
  <c r="F501" i="105"/>
  <c r="E500" i="105"/>
  <c r="F500" i="105"/>
  <c r="E496" i="105"/>
  <c r="F496" i="105"/>
  <c r="E495" i="105"/>
  <c r="F495" i="105"/>
  <c r="E493" i="105"/>
  <c r="F493" i="105"/>
  <c r="F494" i="105"/>
  <c r="H494" i="105"/>
  <c r="E489" i="105"/>
  <c r="F489" i="105"/>
  <c r="F490" i="105"/>
  <c r="H490" i="105"/>
  <c r="E487" i="105"/>
  <c r="F487" i="105"/>
  <c r="E486" i="105"/>
  <c r="F486" i="105"/>
  <c r="E485" i="105"/>
  <c r="F485" i="105"/>
  <c r="E479" i="105"/>
  <c r="F479" i="105"/>
  <c r="H479" i="105"/>
  <c r="E472" i="105"/>
  <c r="F472" i="105"/>
  <c r="F473" i="105"/>
  <c r="H473" i="105"/>
  <c r="E475" i="105"/>
  <c r="F475" i="105"/>
  <c r="E474" i="105"/>
  <c r="F474" i="105"/>
  <c r="E466" i="105"/>
  <c r="F466" i="105"/>
  <c r="E465" i="105"/>
  <c r="F465" i="105"/>
  <c r="E463" i="105"/>
  <c r="F463" i="105"/>
  <c r="E462" i="105"/>
  <c r="F462" i="105"/>
  <c r="E461" i="105"/>
  <c r="F461" i="105"/>
  <c r="E456" i="105"/>
  <c r="F456" i="105"/>
  <c r="H456" i="105"/>
  <c r="E454" i="105"/>
  <c r="F454" i="105"/>
  <c r="H454" i="105"/>
  <c r="E451" i="105"/>
  <c r="F451" i="105"/>
  <c r="E450" i="105"/>
  <c r="F450" i="105"/>
  <c r="E449" i="105"/>
  <c r="F449" i="105"/>
  <c r="E446" i="105"/>
  <c r="F446" i="105"/>
  <c r="E445" i="105"/>
  <c r="F445" i="105"/>
  <c r="E444" i="105"/>
  <c r="F444" i="105"/>
  <c r="E443" i="105"/>
  <c r="F443" i="105"/>
  <c r="E436" i="105"/>
  <c r="F436" i="105"/>
  <c r="F437" i="105"/>
  <c r="H437" i="105"/>
  <c r="E424" i="105"/>
  <c r="F424" i="105"/>
  <c r="F425" i="105"/>
  <c r="H425" i="105"/>
  <c r="E422" i="105"/>
  <c r="F422" i="105"/>
  <c r="F423" i="105"/>
  <c r="H423" i="105"/>
  <c r="E420" i="105"/>
  <c r="F420" i="105"/>
  <c r="H420" i="105"/>
  <c r="E416" i="105"/>
  <c r="F416" i="105"/>
  <c r="F417" i="105"/>
  <c r="H417" i="105"/>
  <c r="E414" i="105"/>
  <c r="F414" i="105"/>
  <c r="F415" i="105"/>
  <c r="E410" i="105"/>
  <c r="F410" i="105"/>
  <c r="E409" i="105"/>
  <c r="F409" i="105"/>
  <c r="E407" i="105"/>
  <c r="F407" i="105"/>
  <c r="F408" i="105"/>
  <c r="H408" i="105"/>
  <c r="E403" i="105"/>
  <c r="F403" i="105"/>
  <c r="E402" i="105"/>
  <c r="F402" i="105"/>
  <c r="E400" i="105"/>
  <c r="F400" i="105"/>
  <c r="E399" i="105"/>
  <c r="F399" i="105"/>
  <c r="E398" i="105"/>
  <c r="F398" i="105"/>
  <c r="E397" i="105"/>
  <c r="F397" i="105"/>
  <c r="E393" i="105"/>
  <c r="F393" i="105"/>
  <c r="F394" i="105"/>
  <c r="H394" i="105"/>
  <c r="E391" i="105"/>
  <c r="F391" i="105"/>
  <c r="F392" i="105"/>
  <c r="E389" i="105"/>
  <c r="F389" i="105"/>
  <c r="H389" i="105"/>
  <c r="E383" i="105"/>
  <c r="F383" i="105"/>
  <c r="H383" i="105"/>
  <c r="E379" i="105"/>
  <c r="F379" i="105"/>
  <c r="F380" i="105"/>
  <c r="H380" i="105"/>
  <c r="E377" i="105"/>
  <c r="F377" i="105"/>
  <c r="E376" i="105"/>
  <c r="F376" i="105"/>
  <c r="E375" i="105"/>
  <c r="F375" i="105"/>
  <c r="E372" i="105"/>
  <c r="F372" i="105"/>
  <c r="E371" i="105"/>
  <c r="F371" i="105"/>
  <c r="E370" i="105"/>
  <c r="F370" i="105"/>
  <c r="E369" i="105"/>
  <c r="F369" i="105"/>
  <c r="E368" i="105"/>
  <c r="F368" i="105"/>
  <c r="E367" i="105"/>
  <c r="F367" i="105"/>
  <c r="E364" i="105"/>
  <c r="F364" i="105"/>
  <c r="E363" i="105"/>
  <c r="F363" i="105"/>
  <c r="E362" i="105"/>
  <c r="F362" i="105"/>
  <c r="E361" i="105"/>
  <c r="F361" i="105"/>
  <c r="E355" i="105"/>
  <c r="F355" i="105"/>
  <c r="E354" i="105"/>
  <c r="F354" i="105"/>
  <c r="E348" i="105"/>
  <c r="F348" i="105"/>
  <c r="E347" i="105"/>
  <c r="F347" i="105"/>
  <c r="E345" i="105"/>
  <c r="F345" i="105"/>
  <c r="E344" i="105"/>
  <c r="F344" i="105"/>
  <c r="E343" i="105"/>
  <c r="F343" i="105"/>
  <c r="E338" i="105"/>
  <c r="F338" i="105"/>
  <c r="E337" i="105"/>
  <c r="F337" i="105"/>
  <c r="E336" i="105"/>
  <c r="F336" i="105"/>
  <c r="E335" i="105"/>
  <c r="F335" i="105"/>
  <c r="E334" i="105"/>
  <c r="F334" i="105"/>
  <c r="E330" i="105"/>
  <c r="F330" i="105"/>
  <c r="F331" i="105"/>
  <c r="H331" i="105"/>
  <c r="E328" i="105"/>
  <c r="F328" i="105"/>
  <c r="E327" i="105"/>
  <c r="F327" i="105"/>
  <c r="E326" i="105"/>
  <c r="F326" i="105"/>
  <c r="E325" i="105"/>
  <c r="F325" i="105"/>
  <c r="E322" i="105"/>
  <c r="F322" i="105"/>
  <c r="E318" i="105"/>
  <c r="F318" i="105"/>
  <c r="E321" i="105"/>
  <c r="F321" i="105"/>
  <c r="E320" i="105"/>
  <c r="F320" i="105"/>
  <c r="E319" i="105"/>
  <c r="F319" i="105"/>
  <c r="E315" i="105"/>
  <c r="F315" i="105"/>
  <c r="E314" i="105"/>
  <c r="F314" i="105"/>
  <c r="E313" i="105"/>
  <c r="F313" i="105"/>
  <c r="E309" i="105"/>
  <c r="F309" i="105"/>
  <c r="E308" i="105"/>
  <c r="F308" i="105"/>
  <c r="E304" i="105"/>
  <c r="F304" i="105"/>
  <c r="F305" i="105"/>
  <c r="H305" i="105"/>
  <c r="E302" i="105"/>
  <c r="F302" i="105"/>
  <c r="E301" i="105"/>
  <c r="F301" i="105"/>
  <c r="E296" i="105"/>
  <c r="F296" i="105"/>
  <c r="E295" i="105"/>
  <c r="F295" i="105"/>
  <c r="E293" i="105"/>
  <c r="F293" i="105"/>
  <c r="E292" i="105"/>
  <c r="F292" i="105"/>
  <c r="E291" i="105"/>
  <c r="F291" i="105"/>
  <c r="E290" i="105"/>
  <c r="F290" i="105"/>
  <c r="E284" i="105"/>
  <c r="F284" i="105"/>
  <c r="H284" i="105"/>
  <c r="E282" i="105"/>
  <c r="F282" i="105"/>
  <c r="H282" i="105"/>
  <c r="E280" i="105"/>
  <c r="F280" i="105"/>
  <c r="H280" i="105"/>
  <c r="E276" i="105"/>
  <c r="F276" i="105"/>
  <c r="F277" i="105"/>
  <c r="H277" i="105"/>
  <c r="E274" i="105"/>
  <c r="F274" i="105"/>
  <c r="E273" i="105"/>
  <c r="F273" i="105"/>
  <c r="E272" i="105"/>
  <c r="F272" i="105"/>
  <c r="E264" i="105"/>
  <c r="F264" i="105"/>
  <c r="E263" i="105"/>
  <c r="F263" i="105"/>
  <c r="E267" i="105"/>
  <c r="F267" i="105"/>
  <c r="H267" i="105"/>
  <c r="E261" i="105"/>
  <c r="F261" i="105"/>
  <c r="H261" i="105"/>
  <c r="E258" i="105"/>
  <c r="F258" i="105"/>
  <c r="E257" i="105"/>
  <c r="F257" i="105"/>
  <c r="E251" i="105"/>
  <c r="F251" i="105"/>
  <c r="E250" i="105"/>
  <c r="F250" i="105"/>
  <c r="E253" i="105"/>
  <c r="F253" i="105"/>
  <c r="F254" i="105"/>
  <c r="H254" i="105"/>
  <c r="E248" i="105"/>
  <c r="F248" i="105"/>
  <c r="H248" i="105"/>
  <c r="E238" i="105"/>
  <c r="F238" i="105"/>
  <c r="F239" i="105"/>
  <c r="H239" i="105"/>
  <c r="E231" i="105"/>
  <c r="F231" i="105"/>
  <c r="F232" i="105"/>
  <c r="H232" i="105"/>
  <c r="E228" i="105"/>
  <c r="F228" i="105"/>
  <c r="F229" i="105"/>
  <c r="H229" i="105"/>
  <c r="E225" i="105"/>
  <c r="F225" i="105"/>
  <c r="H225" i="105"/>
  <c r="E221" i="105"/>
  <c r="F221" i="105"/>
  <c r="E220" i="105"/>
  <c r="F220" i="105"/>
  <c r="E217" i="105"/>
  <c r="F217" i="105"/>
  <c r="E216" i="105"/>
  <c r="F216" i="105"/>
  <c r="E210" i="105"/>
  <c r="F210" i="105"/>
  <c r="H210" i="105"/>
  <c r="E208" i="105"/>
  <c r="F208" i="105"/>
  <c r="H208" i="105"/>
  <c r="E206" i="105"/>
  <c r="F206" i="105"/>
  <c r="H206" i="105"/>
  <c r="E200" i="105"/>
  <c r="F200" i="105"/>
  <c r="H200" i="105"/>
  <c r="E197" i="105"/>
  <c r="F197" i="105"/>
  <c r="E196" i="105"/>
  <c r="F196" i="105"/>
  <c r="E195" i="105"/>
  <c r="F195" i="105"/>
  <c r="E193" i="105"/>
  <c r="F193" i="105"/>
  <c r="H193" i="105"/>
  <c r="E190" i="105"/>
  <c r="F190" i="105"/>
  <c r="E189" i="105"/>
  <c r="F189" i="105"/>
  <c r="E188" i="105"/>
  <c r="F188" i="105"/>
  <c r="E187" i="105"/>
  <c r="F187" i="105"/>
  <c r="E182" i="105"/>
  <c r="F182" i="105"/>
  <c r="E181" i="105"/>
  <c r="F181" i="105"/>
  <c r="E180" i="105"/>
  <c r="F180" i="105"/>
  <c r="E179" i="105"/>
  <c r="F179" i="105"/>
  <c r="E176" i="105"/>
  <c r="F176" i="105"/>
  <c r="E175" i="105"/>
  <c r="F175" i="105"/>
  <c r="E174" i="105"/>
  <c r="F174" i="105"/>
  <c r="E170" i="105"/>
  <c r="F170" i="105"/>
  <c r="H170" i="105"/>
  <c r="E167" i="105"/>
  <c r="F167" i="105"/>
  <c r="E165" i="105"/>
  <c r="F165" i="105"/>
  <c r="E166" i="105"/>
  <c r="F166" i="105"/>
  <c r="E162" i="105"/>
  <c r="F162" i="105"/>
  <c r="E161" i="105"/>
  <c r="F161" i="105"/>
  <c r="E160" i="105"/>
  <c r="F160" i="105"/>
  <c r="E154" i="105"/>
  <c r="F154" i="105"/>
  <c r="H154" i="105"/>
  <c r="E150" i="105"/>
  <c r="F150" i="105"/>
  <c r="E149" i="105"/>
  <c r="F149" i="105"/>
  <c r="E148" i="105"/>
  <c r="F148" i="105"/>
  <c r="E146" i="105"/>
  <c r="F146" i="105"/>
  <c r="E145" i="105"/>
  <c r="F145" i="105"/>
  <c r="E144" i="105"/>
  <c r="F144" i="105"/>
  <c r="E143" i="105"/>
  <c r="F143" i="105"/>
  <c r="E142" i="105"/>
  <c r="F142" i="105"/>
  <c r="E139" i="105"/>
  <c r="F139" i="105"/>
  <c r="E138" i="105"/>
  <c r="F138" i="105"/>
  <c r="E133" i="105"/>
  <c r="F133" i="105"/>
  <c r="E132" i="105"/>
  <c r="F132" i="105"/>
  <c r="E131" i="105"/>
  <c r="F131" i="105"/>
  <c r="E130" i="105"/>
  <c r="F130" i="105"/>
  <c r="E129" i="105"/>
  <c r="F129" i="105"/>
  <c r="E126" i="105"/>
  <c r="F126" i="105"/>
  <c r="E125" i="105"/>
  <c r="F125" i="105"/>
  <c r="E124" i="105"/>
  <c r="F124" i="105"/>
  <c r="E123" i="105"/>
  <c r="F123" i="105"/>
  <c r="E122" i="105"/>
  <c r="F122" i="105"/>
  <c r="E119" i="105"/>
  <c r="F119" i="105"/>
  <c r="E118" i="105"/>
  <c r="F118" i="105"/>
  <c r="E115" i="105"/>
  <c r="F115" i="105"/>
  <c r="E114" i="105"/>
  <c r="F114" i="105"/>
  <c r="E113" i="105"/>
  <c r="F113" i="105"/>
  <c r="E112" i="105"/>
  <c r="F112" i="105"/>
  <c r="E104" i="105"/>
  <c r="F104" i="105"/>
  <c r="E103" i="105"/>
  <c r="F103" i="105"/>
  <c r="E98" i="105"/>
  <c r="F98" i="105"/>
  <c r="E97" i="105"/>
  <c r="F97" i="105"/>
  <c r="E95" i="105"/>
  <c r="F95" i="105"/>
  <c r="H95" i="105"/>
  <c r="E91" i="105"/>
  <c r="F91" i="105"/>
  <c r="E90" i="105"/>
  <c r="F90" i="105"/>
  <c r="E86" i="105"/>
  <c r="F86" i="105"/>
  <c r="E85" i="105"/>
  <c r="F85" i="105"/>
  <c r="E84" i="105"/>
  <c r="F84" i="105"/>
  <c r="E81" i="105"/>
  <c r="F81" i="105"/>
  <c r="H81" i="105"/>
  <c r="E77" i="105"/>
  <c r="F77" i="105"/>
  <c r="H77" i="105"/>
  <c r="E73" i="105"/>
  <c r="F73" i="105"/>
  <c r="E72" i="105"/>
  <c r="F72" i="105"/>
  <c r="E71" i="105"/>
  <c r="F71" i="105"/>
  <c r="E69" i="105"/>
  <c r="F69" i="105"/>
  <c r="E68" i="105"/>
  <c r="F68" i="105"/>
  <c r="E67" i="105"/>
  <c r="F67" i="105"/>
  <c r="E66" i="105"/>
  <c r="F66" i="105"/>
  <c r="E60" i="105"/>
  <c r="F60" i="105"/>
  <c r="E59" i="105"/>
  <c r="F59" i="105"/>
  <c r="E58" i="105"/>
  <c r="F58" i="105"/>
  <c r="E56" i="105"/>
  <c r="F56" i="105"/>
  <c r="E55" i="105"/>
  <c r="F55" i="105"/>
  <c r="E54" i="105"/>
  <c r="F54" i="105"/>
  <c r="E53" i="105"/>
  <c r="F53" i="105"/>
  <c r="E52" i="105"/>
  <c r="F52" i="105"/>
  <c r="E48" i="105"/>
  <c r="F48" i="105"/>
  <c r="E47" i="105"/>
  <c r="F47" i="105"/>
  <c r="E46" i="105"/>
  <c r="F46" i="105"/>
  <c r="E44" i="105"/>
  <c r="F44" i="105"/>
  <c r="F45" i="105"/>
  <c r="H45" i="105"/>
  <c r="E36" i="105"/>
  <c r="F36" i="105"/>
  <c r="F37" i="105"/>
  <c r="H37" i="105"/>
  <c r="E34" i="105"/>
  <c r="F34" i="105"/>
  <c r="F35" i="105"/>
  <c r="E29" i="105"/>
  <c r="F29" i="105"/>
  <c r="E28" i="105"/>
  <c r="F28" i="105"/>
  <c r="E27" i="105"/>
  <c r="F27" i="105"/>
  <c r="E26" i="105"/>
  <c r="F26" i="105"/>
  <c r="E21" i="105"/>
  <c r="F21" i="105"/>
  <c r="E20" i="105"/>
  <c r="F20" i="105"/>
  <c r="E19" i="105"/>
  <c r="F19" i="105"/>
  <c r="G232" i="105"/>
  <c r="C5" i="105"/>
  <c r="C8" i="104"/>
  <c r="I476" i="104" s="1"/>
  <c r="C7" i="104"/>
  <c r="F535" i="104"/>
  <c r="H535" i="104"/>
  <c r="F529" i="104"/>
  <c r="F530" i="104"/>
  <c r="F527" i="104"/>
  <c r="F528" i="104"/>
  <c r="H528" i="104"/>
  <c r="F526" i="104"/>
  <c r="F520" i="104"/>
  <c r="H520" i="104"/>
  <c r="F517" i="104"/>
  <c r="F516" i="104"/>
  <c r="F518" i="104"/>
  <c r="H518" i="104"/>
  <c r="H514" i="104"/>
  <c r="F514" i="104"/>
  <c r="F510" i="104"/>
  <c r="F509" i="104"/>
  <c r="F507" i="104"/>
  <c r="F508" i="104"/>
  <c r="H508" i="104"/>
  <c r="I508" i="104"/>
  <c r="C237" i="63" s="1"/>
  <c r="F503" i="104"/>
  <c r="F504" i="104"/>
  <c r="H504" i="104"/>
  <c r="I504" i="104"/>
  <c r="F501" i="104"/>
  <c r="F500" i="104"/>
  <c r="F496" i="104"/>
  <c r="F495" i="104"/>
  <c r="F493" i="104"/>
  <c r="F494" i="104"/>
  <c r="H494" i="104"/>
  <c r="F489" i="104"/>
  <c r="F490" i="104"/>
  <c r="H490" i="104"/>
  <c r="F487" i="104"/>
  <c r="F486" i="104"/>
  <c r="F485" i="104"/>
  <c r="F479" i="104"/>
  <c r="H479" i="104"/>
  <c r="F475" i="104"/>
  <c r="F476" i="104"/>
  <c r="H476" i="104"/>
  <c r="F474" i="104"/>
  <c r="F472" i="104"/>
  <c r="F473" i="104"/>
  <c r="H473" i="104"/>
  <c r="F469" i="104"/>
  <c r="H469" i="104"/>
  <c r="F466" i="104"/>
  <c r="F465" i="104"/>
  <c r="F463" i="104"/>
  <c r="F462" i="104"/>
  <c r="F461" i="104"/>
  <c r="F456" i="104"/>
  <c r="H456" i="104"/>
  <c r="I456" i="104"/>
  <c r="F454" i="104"/>
  <c r="H454" i="104"/>
  <c r="F451" i="104"/>
  <c r="F450" i="104"/>
  <c r="F449" i="104"/>
  <c r="F446" i="104"/>
  <c r="F445" i="104"/>
  <c r="F444" i="104"/>
  <c r="F443" i="104"/>
  <c r="F447" i="104"/>
  <c r="H447" i="104"/>
  <c r="F436" i="104"/>
  <c r="F437" i="104"/>
  <c r="H437" i="104"/>
  <c r="F434" i="104"/>
  <c r="F435" i="104"/>
  <c r="H435" i="104"/>
  <c r="F424" i="104"/>
  <c r="F425" i="104"/>
  <c r="H425" i="104"/>
  <c r="F422" i="104"/>
  <c r="F423" i="104"/>
  <c r="H423" i="104"/>
  <c r="F420" i="104"/>
  <c r="H420" i="104"/>
  <c r="F416" i="104"/>
  <c r="F417" i="104"/>
  <c r="H417" i="104"/>
  <c r="F414" i="104"/>
  <c r="F415" i="104"/>
  <c r="H415" i="104"/>
  <c r="F410" i="104"/>
  <c r="F409" i="104"/>
  <c r="F407" i="104"/>
  <c r="F408" i="104"/>
  <c r="F403" i="104"/>
  <c r="F402" i="104"/>
  <c r="F400" i="104"/>
  <c r="F399" i="104"/>
  <c r="F398" i="104"/>
  <c r="F397" i="104"/>
  <c r="F393" i="104"/>
  <c r="F394" i="104"/>
  <c r="H394" i="104"/>
  <c r="F391" i="104"/>
  <c r="F392" i="104"/>
  <c r="F389" i="104"/>
  <c r="H389" i="104"/>
  <c r="F383" i="104"/>
  <c r="H383" i="104"/>
  <c r="I383" i="104"/>
  <c r="F379" i="104"/>
  <c r="F380" i="104"/>
  <c r="H380" i="104"/>
  <c r="F377" i="104"/>
  <c r="F376" i="104"/>
  <c r="F375" i="104"/>
  <c r="F372" i="104"/>
  <c r="F371" i="104"/>
  <c r="F370" i="104"/>
  <c r="F369" i="104"/>
  <c r="F368" i="104"/>
  <c r="F367" i="104"/>
  <c r="F364" i="104"/>
  <c r="F363" i="104"/>
  <c r="F362" i="104"/>
  <c r="F361" i="104"/>
  <c r="F355" i="104"/>
  <c r="F354" i="104"/>
  <c r="F348" i="104"/>
  <c r="F347" i="104"/>
  <c r="F345" i="104"/>
  <c r="F344" i="104"/>
  <c r="F343" i="104"/>
  <c r="F338" i="104"/>
  <c r="F337" i="104"/>
  <c r="F336" i="104"/>
  <c r="F335" i="104"/>
  <c r="F334" i="104"/>
  <c r="F330" i="104"/>
  <c r="F331" i="104"/>
  <c r="H331" i="104"/>
  <c r="F328" i="104"/>
  <c r="F327" i="104"/>
  <c r="F326" i="104"/>
  <c r="F325" i="104"/>
  <c r="F322" i="104"/>
  <c r="F321" i="104"/>
  <c r="F320" i="104"/>
  <c r="F319" i="104"/>
  <c r="F318" i="104"/>
  <c r="F315" i="104"/>
  <c r="F314" i="104"/>
  <c r="F313" i="104"/>
  <c r="F309" i="104"/>
  <c r="F308" i="104"/>
  <c r="F310" i="104"/>
  <c r="H310" i="104"/>
  <c r="F304" i="104"/>
  <c r="F305" i="104"/>
  <c r="H305" i="104"/>
  <c r="F302" i="104"/>
  <c r="F301" i="104"/>
  <c r="F296" i="104"/>
  <c r="F295" i="104"/>
  <c r="F293" i="104"/>
  <c r="F292" i="104"/>
  <c r="F291" i="104"/>
  <c r="F290" i="104"/>
  <c r="F284" i="104"/>
  <c r="H284" i="104"/>
  <c r="H282" i="104"/>
  <c r="F282" i="104"/>
  <c r="F280" i="104"/>
  <c r="H280" i="104"/>
  <c r="F277" i="104"/>
  <c r="H277" i="104"/>
  <c r="F276" i="104"/>
  <c r="F274" i="104"/>
  <c r="F273" i="104"/>
  <c r="F272" i="104"/>
  <c r="F267" i="104"/>
  <c r="H267" i="104"/>
  <c r="F264" i="104"/>
  <c r="F263" i="104"/>
  <c r="F265" i="104"/>
  <c r="H265" i="104"/>
  <c r="F261" i="104"/>
  <c r="H261" i="104"/>
  <c r="F258" i="104"/>
  <c r="F257" i="104"/>
  <c r="F253" i="104"/>
  <c r="F254" i="104"/>
  <c r="H254" i="104"/>
  <c r="F251" i="104"/>
  <c r="F250" i="104"/>
  <c r="F252" i="104"/>
  <c r="H248" i="104"/>
  <c r="F248" i="104"/>
  <c r="F240" i="104"/>
  <c r="F241" i="104"/>
  <c r="H241" i="104"/>
  <c r="F238" i="104"/>
  <c r="F239" i="104"/>
  <c r="H239" i="104"/>
  <c r="G232" i="104"/>
  <c r="F231" i="104"/>
  <c r="F232" i="104"/>
  <c r="H232" i="104"/>
  <c r="F228" i="104"/>
  <c r="F229" i="104"/>
  <c r="H229" i="104"/>
  <c r="F225" i="104"/>
  <c r="H225" i="104"/>
  <c r="F221" i="104"/>
  <c r="F220" i="104"/>
  <c r="F217" i="104"/>
  <c r="F216" i="104"/>
  <c r="F210" i="104"/>
  <c r="H210" i="104"/>
  <c r="I210" i="104"/>
  <c r="F208" i="104"/>
  <c r="H208" i="104"/>
  <c r="F206" i="104"/>
  <c r="H206" i="104"/>
  <c r="F200" i="104"/>
  <c r="H200" i="104"/>
  <c r="F197" i="104"/>
  <c r="F196" i="104"/>
  <c r="F195" i="104"/>
  <c r="F193" i="104"/>
  <c r="H193" i="104"/>
  <c r="F190" i="104"/>
  <c r="F189" i="104"/>
  <c r="F188" i="104"/>
  <c r="F187" i="104"/>
  <c r="F182" i="104"/>
  <c r="F181" i="104"/>
  <c r="F180" i="104"/>
  <c r="F179" i="104"/>
  <c r="F176" i="104"/>
  <c r="F175" i="104"/>
  <c r="F174" i="104"/>
  <c r="H170" i="104"/>
  <c r="F170" i="104"/>
  <c r="F167" i="104"/>
  <c r="F166" i="104"/>
  <c r="F165" i="104"/>
  <c r="F162" i="104"/>
  <c r="F161" i="104"/>
  <c r="F160" i="104"/>
  <c r="F154" i="104"/>
  <c r="H154" i="104"/>
  <c r="F150" i="104"/>
  <c r="F149" i="104"/>
  <c r="F148" i="104"/>
  <c r="F146" i="104"/>
  <c r="F147" i="104"/>
  <c r="H147" i="104"/>
  <c r="F145" i="104"/>
  <c r="F144" i="104"/>
  <c r="F143" i="104"/>
  <c r="F142" i="104"/>
  <c r="F139" i="104"/>
  <c r="F138" i="104"/>
  <c r="F133" i="104"/>
  <c r="F132" i="104"/>
  <c r="F131" i="104"/>
  <c r="F130" i="104"/>
  <c r="F129" i="104"/>
  <c r="F126" i="104"/>
  <c r="F125" i="104"/>
  <c r="F124" i="104"/>
  <c r="F123" i="104"/>
  <c r="F122" i="104"/>
  <c r="F119" i="104"/>
  <c r="F118" i="104"/>
  <c r="F115" i="104"/>
  <c r="F114" i="104"/>
  <c r="F113" i="104"/>
  <c r="F112" i="104"/>
  <c r="F104" i="104"/>
  <c r="F103" i="104"/>
  <c r="F98" i="104"/>
  <c r="F97" i="104"/>
  <c r="F95" i="104"/>
  <c r="H95" i="104"/>
  <c r="F91" i="104"/>
  <c r="F90" i="104"/>
  <c r="F86" i="104"/>
  <c r="F85" i="104"/>
  <c r="F84" i="104"/>
  <c r="F81" i="104"/>
  <c r="H81" i="104"/>
  <c r="F77" i="104"/>
  <c r="H77" i="104"/>
  <c r="F73" i="104"/>
  <c r="F72" i="104"/>
  <c r="F71" i="104"/>
  <c r="F69" i="104"/>
  <c r="F68" i="104"/>
  <c r="F67" i="104"/>
  <c r="F66" i="104"/>
  <c r="F70" i="104"/>
  <c r="H70" i="104"/>
  <c r="F60" i="104"/>
  <c r="F59" i="104"/>
  <c r="F58" i="104"/>
  <c r="F61" i="104"/>
  <c r="H61" i="104"/>
  <c r="F56" i="104"/>
  <c r="F55" i="104"/>
  <c r="F54" i="104"/>
  <c r="F53" i="104"/>
  <c r="F52" i="104"/>
  <c r="F48" i="104"/>
  <c r="F47" i="104"/>
  <c r="F46" i="104"/>
  <c r="F44" i="104"/>
  <c r="F45" i="104"/>
  <c r="H45" i="104"/>
  <c r="F40" i="104"/>
  <c r="H40" i="104"/>
  <c r="F36" i="104"/>
  <c r="F37" i="104"/>
  <c r="H37" i="104"/>
  <c r="F34" i="104"/>
  <c r="F35" i="104"/>
  <c r="F29" i="104"/>
  <c r="F28" i="104"/>
  <c r="F27" i="104"/>
  <c r="F26" i="104"/>
  <c r="F21" i="104"/>
  <c r="F20" i="104"/>
  <c r="F19" i="104"/>
  <c r="F16" i="104"/>
  <c r="F17" i="104"/>
  <c r="H17" i="104"/>
  <c r="F15" i="104"/>
  <c r="C5" i="104"/>
  <c r="C8" i="103"/>
  <c r="I494" i="103" s="1"/>
  <c r="C7" i="103"/>
  <c r="F535" i="103"/>
  <c r="H535" i="103"/>
  <c r="F529" i="103"/>
  <c r="F530" i="103"/>
  <c r="H530" i="103"/>
  <c r="F527" i="103"/>
  <c r="F526" i="103"/>
  <c r="F528" i="103"/>
  <c r="F520" i="103"/>
  <c r="H520" i="103"/>
  <c r="F517" i="103"/>
  <c r="F516" i="103"/>
  <c r="F514" i="103"/>
  <c r="H514" i="103"/>
  <c r="F510" i="103"/>
  <c r="F509" i="103"/>
  <c r="F511" i="103"/>
  <c r="H511" i="103"/>
  <c r="F507" i="103"/>
  <c r="F508" i="103"/>
  <c r="H508" i="103"/>
  <c r="F503" i="103"/>
  <c r="F504" i="103"/>
  <c r="H504" i="103"/>
  <c r="F501" i="103"/>
  <c r="F500" i="103"/>
  <c r="F496" i="103"/>
  <c r="F495" i="103"/>
  <c r="F497" i="103"/>
  <c r="H497" i="103"/>
  <c r="F493" i="103"/>
  <c r="F494" i="103"/>
  <c r="H494" i="103"/>
  <c r="F489" i="103"/>
  <c r="F490" i="103"/>
  <c r="H490" i="103"/>
  <c r="F487" i="103"/>
  <c r="F488" i="103"/>
  <c r="F486" i="103"/>
  <c r="F485" i="103"/>
  <c r="F479" i="103"/>
  <c r="H479" i="103"/>
  <c r="F475" i="103"/>
  <c r="F474" i="103"/>
  <c r="F476" i="103"/>
  <c r="H476" i="103"/>
  <c r="F473" i="103"/>
  <c r="H473" i="103"/>
  <c r="F472" i="103"/>
  <c r="F469" i="103"/>
  <c r="H469" i="103"/>
  <c r="F466" i="103"/>
  <c r="F467" i="103"/>
  <c r="H467" i="103"/>
  <c r="F465" i="103"/>
  <c r="F463" i="103"/>
  <c r="F462" i="103"/>
  <c r="F461" i="103"/>
  <c r="F456" i="103"/>
  <c r="H456" i="103"/>
  <c r="F454" i="103"/>
  <c r="H454" i="103"/>
  <c r="F451" i="103"/>
  <c r="F450" i="103"/>
  <c r="F449" i="103"/>
  <c r="F446" i="103"/>
  <c r="F445" i="103"/>
  <c r="F444" i="103"/>
  <c r="F443" i="103"/>
  <c r="F436" i="103"/>
  <c r="F437" i="103"/>
  <c r="H437" i="103"/>
  <c r="F434" i="103"/>
  <c r="F435" i="103"/>
  <c r="H435" i="103"/>
  <c r="F424" i="103"/>
  <c r="F425" i="103"/>
  <c r="H425" i="103"/>
  <c r="F422" i="103"/>
  <c r="F423" i="103"/>
  <c r="H423" i="103"/>
  <c r="H420" i="103"/>
  <c r="F420" i="103"/>
  <c r="F416" i="103"/>
  <c r="F417" i="103"/>
  <c r="F418" i="103"/>
  <c r="H418" i="103"/>
  <c r="H417" i="103"/>
  <c r="F414" i="103"/>
  <c r="F415" i="103"/>
  <c r="H415" i="103"/>
  <c r="F410" i="103"/>
  <c r="F409" i="103"/>
  <c r="F407" i="103"/>
  <c r="F408" i="103"/>
  <c r="F403" i="103"/>
  <c r="F402" i="103"/>
  <c r="F404" i="103"/>
  <c r="H404" i="103"/>
  <c r="F400" i="103"/>
  <c r="F399" i="103"/>
  <c r="F398" i="103"/>
  <c r="F397" i="103"/>
  <c r="F394" i="103"/>
  <c r="H394" i="103"/>
  <c r="F393" i="103"/>
  <c r="F391" i="103"/>
  <c r="F392" i="103"/>
  <c r="F389" i="103"/>
  <c r="H389" i="103"/>
  <c r="H383" i="103"/>
  <c r="F383" i="103"/>
  <c r="F379" i="103"/>
  <c r="F380" i="103"/>
  <c r="H380" i="103"/>
  <c r="F377" i="103"/>
  <c r="F376" i="103"/>
  <c r="F375" i="103"/>
  <c r="F372" i="103"/>
  <c r="F371" i="103"/>
  <c r="F370" i="103"/>
  <c r="F369" i="103"/>
  <c r="F368" i="103"/>
  <c r="F367" i="103"/>
  <c r="F364" i="103"/>
  <c r="F363" i="103"/>
  <c r="F362" i="103"/>
  <c r="F361" i="103"/>
  <c r="F355" i="103"/>
  <c r="F354" i="103"/>
  <c r="F348" i="103"/>
  <c r="F347" i="103"/>
  <c r="F345" i="103"/>
  <c r="F344" i="103"/>
  <c r="F343" i="103"/>
  <c r="F338" i="103"/>
  <c r="F337" i="103"/>
  <c r="F336" i="103"/>
  <c r="F335" i="103"/>
  <c r="F334" i="103"/>
  <c r="F339" i="103"/>
  <c r="H339" i="103"/>
  <c r="F331" i="103"/>
  <c r="H331" i="103"/>
  <c r="F330" i="103"/>
  <c r="F328" i="103"/>
  <c r="F327" i="103"/>
  <c r="F326" i="103"/>
  <c r="F325" i="103"/>
  <c r="F329" i="103"/>
  <c r="H329" i="103"/>
  <c r="F322" i="103"/>
  <c r="F321" i="103"/>
  <c r="F320" i="103"/>
  <c r="F319" i="103"/>
  <c r="F318" i="103"/>
  <c r="F315" i="103"/>
  <c r="F314" i="103"/>
  <c r="F313" i="103"/>
  <c r="F316" i="103"/>
  <c r="H316" i="103"/>
  <c r="F309" i="103"/>
  <c r="F308" i="103"/>
  <c r="F310" i="103"/>
  <c r="H310" i="103"/>
  <c r="F304" i="103"/>
  <c r="F305" i="103"/>
  <c r="H305" i="103"/>
  <c r="F302" i="103"/>
  <c r="F301" i="103"/>
  <c r="F303" i="103"/>
  <c r="F296" i="103"/>
  <c r="F295" i="103"/>
  <c r="F293" i="103"/>
  <c r="F294" i="103"/>
  <c r="F292" i="103"/>
  <c r="F291" i="103"/>
  <c r="F290" i="103"/>
  <c r="F284" i="103"/>
  <c r="H284" i="103"/>
  <c r="H282" i="103"/>
  <c r="F282" i="103"/>
  <c r="H280" i="103"/>
  <c r="F280" i="103"/>
  <c r="F276" i="103"/>
  <c r="F277" i="103"/>
  <c r="H277" i="103"/>
  <c r="F274" i="103"/>
  <c r="F273" i="103"/>
  <c r="F272" i="103"/>
  <c r="F267" i="103"/>
  <c r="H267" i="103"/>
  <c r="F264" i="103"/>
  <c r="F265" i="103"/>
  <c r="H265" i="103"/>
  <c r="F263" i="103"/>
  <c r="F261" i="103"/>
  <c r="H261" i="103"/>
  <c r="F258" i="103"/>
  <c r="F257" i="103"/>
  <c r="F259" i="103"/>
  <c r="H259" i="103"/>
  <c r="F253" i="103"/>
  <c r="F254" i="103"/>
  <c r="F251" i="103"/>
  <c r="F250" i="103"/>
  <c r="F248" i="103"/>
  <c r="H248" i="103"/>
  <c r="F240" i="103"/>
  <c r="F241" i="103"/>
  <c r="H241" i="103"/>
  <c r="F239" i="103"/>
  <c r="H239" i="103"/>
  <c r="F238" i="103"/>
  <c r="G232" i="103"/>
  <c r="F231" i="103"/>
  <c r="F232" i="103"/>
  <c r="H232" i="103"/>
  <c r="F228" i="103"/>
  <c r="F229" i="103"/>
  <c r="H229" i="103"/>
  <c r="F225" i="103"/>
  <c r="H225" i="103"/>
  <c r="F221" i="103"/>
  <c r="F220" i="103"/>
  <c r="F217" i="103"/>
  <c r="F216" i="103"/>
  <c r="F218" i="103"/>
  <c r="H218" i="103"/>
  <c r="F210" i="103"/>
  <c r="H210" i="103"/>
  <c r="F208" i="103"/>
  <c r="H208" i="103"/>
  <c r="F206" i="103"/>
  <c r="H206" i="103"/>
  <c r="F200" i="103"/>
  <c r="H200" i="103"/>
  <c r="F197" i="103"/>
  <c r="F196" i="103"/>
  <c r="F195" i="103"/>
  <c r="F193" i="103"/>
  <c r="H193" i="103"/>
  <c r="F190" i="103"/>
  <c r="F189" i="103"/>
  <c r="F188" i="103"/>
  <c r="F187" i="103"/>
  <c r="F182" i="103"/>
  <c r="F181" i="103"/>
  <c r="F180" i="103"/>
  <c r="F179" i="103"/>
  <c r="F183" i="103"/>
  <c r="H183" i="103"/>
  <c r="B261" i="29"/>
  <c r="F176" i="103"/>
  <c r="F175" i="103"/>
  <c r="F174" i="103"/>
  <c r="F170" i="103"/>
  <c r="H170" i="103"/>
  <c r="F167" i="103"/>
  <c r="F166" i="103"/>
  <c r="F165" i="103"/>
  <c r="F162" i="103"/>
  <c r="F161" i="103"/>
  <c r="F160" i="103"/>
  <c r="F154" i="103"/>
  <c r="H154" i="103"/>
  <c r="F150" i="103"/>
  <c r="F149" i="103"/>
  <c r="F148" i="103"/>
  <c r="F146" i="103"/>
  <c r="F145" i="103"/>
  <c r="F144" i="103"/>
  <c r="F143" i="103"/>
  <c r="F142" i="103"/>
  <c r="F139" i="103"/>
  <c r="F138" i="103"/>
  <c r="F133" i="103"/>
  <c r="F132" i="103"/>
  <c r="F131" i="103"/>
  <c r="F130" i="103"/>
  <c r="F129" i="103"/>
  <c r="F126" i="103"/>
  <c r="F125" i="103"/>
  <c r="F124" i="103"/>
  <c r="F123" i="103"/>
  <c r="F122" i="103"/>
  <c r="F119" i="103"/>
  <c r="F118" i="103"/>
  <c r="F120" i="103"/>
  <c r="H120" i="103"/>
  <c r="F115" i="103"/>
  <c r="F114" i="103"/>
  <c r="F113" i="103"/>
  <c r="F112" i="103"/>
  <c r="F104" i="103"/>
  <c r="H105" i="103"/>
  <c r="F103" i="103"/>
  <c r="F105" i="103"/>
  <c r="F98" i="103"/>
  <c r="F99" i="103"/>
  <c r="H99" i="103"/>
  <c r="F97" i="103"/>
  <c r="F95" i="103"/>
  <c r="H95" i="103"/>
  <c r="F91" i="103"/>
  <c r="F90" i="103"/>
  <c r="F86" i="103"/>
  <c r="F85" i="103"/>
  <c r="F84" i="103"/>
  <c r="F81" i="103"/>
  <c r="H81" i="103"/>
  <c r="F77" i="103"/>
  <c r="H77" i="103"/>
  <c r="F73" i="103"/>
  <c r="H74" i="103"/>
  <c r="C12" i="53"/>
  <c r="F72" i="103"/>
  <c r="F71" i="103"/>
  <c r="F74" i="103"/>
  <c r="F69" i="103"/>
  <c r="F68" i="103"/>
  <c r="F67" i="103"/>
  <c r="F66" i="103"/>
  <c r="F60" i="103"/>
  <c r="F59" i="103"/>
  <c r="F58" i="103"/>
  <c r="F56" i="103"/>
  <c r="F55" i="103"/>
  <c r="F54" i="103"/>
  <c r="F53" i="103"/>
  <c r="F52" i="103"/>
  <c r="F48" i="103"/>
  <c r="F49" i="103"/>
  <c r="H49" i="103"/>
  <c r="F47" i="103"/>
  <c r="F46" i="103"/>
  <c r="F44" i="103"/>
  <c r="F45" i="103"/>
  <c r="H45" i="103"/>
  <c r="F40" i="103"/>
  <c r="H40" i="103"/>
  <c r="F36" i="103"/>
  <c r="F37" i="103"/>
  <c r="H35" i="103"/>
  <c r="F35" i="103"/>
  <c r="F34" i="103"/>
  <c r="F29" i="103"/>
  <c r="F28" i="103"/>
  <c r="F27" i="103"/>
  <c r="F26" i="103"/>
  <c r="F21" i="103"/>
  <c r="F20" i="103"/>
  <c r="F19" i="103"/>
  <c r="F16" i="103"/>
  <c r="F15" i="103"/>
  <c r="F17" i="103"/>
  <c r="C5" i="103"/>
  <c r="C8" i="102"/>
  <c r="I282" i="102" s="1"/>
  <c r="C7" i="102"/>
  <c r="F535" i="102"/>
  <c r="H535" i="102"/>
  <c r="F529" i="102"/>
  <c r="F530" i="102"/>
  <c r="H530" i="102"/>
  <c r="F527" i="102"/>
  <c r="F526" i="102"/>
  <c r="F520" i="102"/>
  <c r="H520" i="102"/>
  <c r="F517" i="102"/>
  <c r="F518" i="102"/>
  <c r="H518" i="102"/>
  <c r="F516" i="102"/>
  <c r="F514" i="102"/>
  <c r="H514" i="102"/>
  <c r="F510" i="102"/>
  <c r="F511" i="102"/>
  <c r="H511" i="102"/>
  <c r="F509" i="102"/>
  <c r="F507" i="102"/>
  <c r="F508" i="102"/>
  <c r="H508" i="102"/>
  <c r="F504" i="102"/>
  <c r="H504" i="102"/>
  <c r="F503" i="102"/>
  <c r="F501" i="102"/>
  <c r="F500" i="102"/>
  <c r="F496" i="102"/>
  <c r="F497" i="102"/>
  <c r="H497" i="102"/>
  <c r="F495" i="102"/>
  <c r="F493" i="102"/>
  <c r="F494" i="102"/>
  <c r="H494" i="102"/>
  <c r="F490" i="102"/>
  <c r="H490" i="102"/>
  <c r="F489" i="102"/>
  <c r="F487" i="102"/>
  <c r="F486" i="102"/>
  <c r="F485" i="102"/>
  <c r="F488" i="102"/>
  <c r="F491" i="102"/>
  <c r="H491" i="102"/>
  <c r="F479" i="102"/>
  <c r="H479" i="102"/>
  <c r="F475" i="102"/>
  <c r="F474" i="102"/>
  <c r="F473" i="102"/>
  <c r="H473" i="102"/>
  <c r="F472" i="102"/>
  <c r="F469" i="102"/>
  <c r="H469" i="102"/>
  <c r="F466" i="102"/>
  <c r="F465" i="102"/>
  <c r="F463" i="102"/>
  <c r="F462" i="102"/>
  <c r="F461" i="102"/>
  <c r="F456" i="102"/>
  <c r="H456" i="102"/>
  <c r="F454" i="102"/>
  <c r="H454" i="102"/>
  <c r="F451" i="102"/>
  <c r="F450" i="102"/>
  <c r="F449" i="102"/>
  <c r="F452" i="102"/>
  <c r="H452" i="102"/>
  <c r="F446" i="102"/>
  <c r="F445" i="102"/>
  <c r="F444" i="102"/>
  <c r="F443" i="102"/>
  <c r="F436" i="102"/>
  <c r="F437" i="102"/>
  <c r="H437" i="102"/>
  <c r="F434" i="102"/>
  <c r="F435" i="102"/>
  <c r="H435" i="102"/>
  <c r="F424" i="102"/>
  <c r="F425" i="102"/>
  <c r="H425" i="102"/>
  <c r="F422" i="102"/>
  <c r="F423" i="102"/>
  <c r="H423" i="102"/>
  <c r="F420" i="102"/>
  <c r="H420" i="102"/>
  <c r="F416" i="102"/>
  <c r="F417" i="102"/>
  <c r="F414" i="102"/>
  <c r="F415" i="102"/>
  <c r="F410" i="102"/>
  <c r="F409" i="102"/>
  <c r="F411" i="102"/>
  <c r="H411" i="102"/>
  <c r="F407" i="102"/>
  <c r="F408" i="102"/>
  <c r="F403" i="102"/>
  <c r="F402" i="102"/>
  <c r="F400" i="102"/>
  <c r="F399" i="102"/>
  <c r="F398" i="102"/>
  <c r="F397" i="102"/>
  <c r="F393" i="102"/>
  <c r="F394" i="102"/>
  <c r="H394" i="102"/>
  <c r="F391" i="102"/>
  <c r="F392" i="102"/>
  <c r="F389" i="102"/>
  <c r="H389" i="102"/>
  <c r="F383" i="102"/>
  <c r="H383" i="102"/>
  <c r="F379" i="102"/>
  <c r="F380" i="102"/>
  <c r="H380" i="102"/>
  <c r="F377" i="102"/>
  <c r="F376" i="102"/>
  <c r="F375" i="102"/>
  <c r="F372" i="102"/>
  <c r="F371" i="102"/>
  <c r="F370" i="102"/>
  <c r="F369" i="102"/>
  <c r="F368" i="102"/>
  <c r="F367" i="102"/>
  <c r="F364" i="102"/>
  <c r="F363" i="102"/>
  <c r="F362" i="102"/>
  <c r="F361" i="102"/>
  <c r="F355" i="102"/>
  <c r="F354" i="102"/>
  <c r="F348" i="102"/>
  <c r="F347" i="102"/>
  <c r="F349" i="102"/>
  <c r="H349" i="102"/>
  <c r="F345" i="102"/>
  <c r="F344" i="102"/>
  <c r="F343" i="102"/>
  <c r="F346" i="102"/>
  <c r="H346" i="102"/>
  <c r="F338" i="102"/>
  <c r="F337" i="102"/>
  <c r="F336" i="102"/>
  <c r="F335" i="102"/>
  <c r="F334" i="102"/>
  <c r="F330" i="102"/>
  <c r="F331" i="102"/>
  <c r="H331" i="102"/>
  <c r="F328" i="102"/>
  <c r="F327" i="102"/>
  <c r="F326" i="102"/>
  <c r="F325" i="102"/>
  <c r="F322" i="102"/>
  <c r="F323" i="102"/>
  <c r="H323" i="102"/>
  <c r="F321" i="102"/>
  <c r="F320" i="102"/>
  <c r="F319" i="102"/>
  <c r="F318" i="102"/>
  <c r="F315" i="102"/>
  <c r="F314" i="102"/>
  <c r="F313" i="102"/>
  <c r="F309" i="102"/>
  <c r="F310" i="102"/>
  <c r="H310" i="102"/>
  <c r="F308" i="102"/>
  <c r="F304" i="102"/>
  <c r="F305" i="102"/>
  <c r="H305" i="102"/>
  <c r="F302" i="102"/>
  <c r="F301" i="102"/>
  <c r="F303" i="102"/>
  <c r="F296" i="102"/>
  <c r="F295" i="102"/>
  <c r="F293" i="102"/>
  <c r="F292" i="102"/>
  <c r="F291" i="102"/>
  <c r="F290" i="102"/>
  <c r="F284" i="102"/>
  <c r="H284" i="102"/>
  <c r="H282" i="102"/>
  <c r="F282" i="102"/>
  <c r="F280" i="102"/>
  <c r="H280" i="102"/>
  <c r="F276" i="102"/>
  <c r="F277" i="102"/>
  <c r="H277" i="102"/>
  <c r="F274" i="102"/>
  <c r="F273" i="102"/>
  <c r="F272" i="102"/>
  <c r="F267" i="102"/>
  <c r="H267" i="102"/>
  <c r="F264" i="102"/>
  <c r="F263" i="102"/>
  <c r="F265" i="102"/>
  <c r="H265" i="102"/>
  <c r="F261" i="102"/>
  <c r="H261" i="102"/>
  <c r="F258" i="102"/>
  <c r="F257" i="102"/>
  <c r="F253" i="102"/>
  <c r="F254" i="102"/>
  <c r="H254" i="102"/>
  <c r="F251" i="102"/>
  <c r="F250" i="102"/>
  <c r="F252" i="102"/>
  <c r="F255" i="102"/>
  <c r="H255" i="102"/>
  <c r="F248" i="102"/>
  <c r="H248" i="102"/>
  <c r="F240" i="102"/>
  <c r="F241" i="102"/>
  <c r="H241" i="102"/>
  <c r="F238" i="102"/>
  <c r="F239" i="102"/>
  <c r="H239" i="102"/>
  <c r="G232" i="102"/>
  <c r="F231" i="102"/>
  <c r="F232" i="102"/>
  <c r="H232" i="102"/>
  <c r="F229" i="102"/>
  <c r="H229" i="102"/>
  <c r="F228" i="102"/>
  <c r="F225" i="102"/>
  <c r="H225" i="102"/>
  <c r="F221" i="102"/>
  <c r="F222" i="102"/>
  <c r="H222" i="102"/>
  <c r="B230" i="29"/>
  <c r="F220" i="102"/>
  <c r="F217" i="102"/>
  <c r="F216" i="102"/>
  <c r="F210" i="102"/>
  <c r="H210" i="102"/>
  <c r="F208" i="102"/>
  <c r="H208" i="102"/>
  <c r="F206" i="102"/>
  <c r="H206" i="102"/>
  <c r="F200" i="102"/>
  <c r="H200" i="102"/>
  <c r="F197" i="102"/>
  <c r="F196" i="102"/>
  <c r="F195" i="102"/>
  <c r="F193" i="102"/>
  <c r="H193" i="102"/>
  <c r="F190" i="102"/>
  <c r="F189" i="102"/>
  <c r="F188" i="102"/>
  <c r="F187" i="102"/>
  <c r="F191" i="102"/>
  <c r="H191" i="102"/>
  <c r="F182" i="102"/>
  <c r="F181" i="102"/>
  <c r="F180" i="102"/>
  <c r="F179" i="102"/>
  <c r="F176" i="102"/>
  <c r="F175" i="102"/>
  <c r="F174" i="102"/>
  <c r="F170" i="102"/>
  <c r="H170" i="102"/>
  <c r="F167" i="102"/>
  <c r="F166" i="102"/>
  <c r="F165" i="102"/>
  <c r="F162" i="102"/>
  <c r="F161" i="102"/>
  <c r="F160" i="102"/>
  <c r="F163" i="102"/>
  <c r="H163" i="102"/>
  <c r="F154" i="102"/>
  <c r="H154" i="102"/>
  <c r="F150" i="102"/>
  <c r="F149" i="102"/>
  <c r="F148" i="102"/>
  <c r="F146" i="102"/>
  <c r="F145" i="102"/>
  <c r="F144" i="102"/>
  <c r="F143" i="102"/>
  <c r="F142" i="102"/>
  <c r="F139" i="102"/>
  <c r="F138" i="102"/>
  <c r="F133" i="102"/>
  <c r="F132" i="102"/>
  <c r="F131" i="102"/>
  <c r="F130" i="102"/>
  <c r="F129" i="102"/>
  <c r="F126" i="102"/>
  <c r="F125" i="102"/>
  <c r="F124" i="102"/>
  <c r="F123" i="102"/>
  <c r="F122" i="102"/>
  <c r="F119" i="102"/>
  <c r="F118" i="102"/>
  <c r="F120" i="102"/>
  <c r="H120" i="102"/>
  <c r="F115" i="102"/>
  <c r="F114" i="102"/>
  <c r="F113" i="102"/>
  <c r="F112" i="102"/>
  <c r="F104" i="102"/>
  <c r="F103" i="102"/>
  <c r="F105" i="102"/>
  <c r="H105" i="102"/>
  <c r="F98" i="102"/>
  <c r="F97" i="102"/>
  <c r="F95" i="102"/>
  <c r="H95" i="102"/>
  <c r="F91" i="102"/>
  <c r="F90" i="102"/>
  <c r="F92" i="102"/>
  <c r="H92" i="102"/>
  <c r="F86" i="102"/>
  <c r="F85" i="102"/>
  <c r="F84" i="102"/>
  <c r="F81" i="102"/>
  <c r="H81" i="102"/>
  <c r="F77" i="102"/>
  <c r="H77" i="102"/>
  <c r="F73" i="102"/>
  <c r="F72" i="102"/>
  <c r="F71" i="102"/>
  <c r="F69" i="102"/>
  <c r="F68" i="102"/>
  <c r="F67" i="102"/>
  <c r="F66" i="102"/>
  <c r="F60" i="102"/>
  <c r="F59" i="102"/>
  <c r="F58" i="102"/>
  <c r="F61" i="102"/>
  <c r="H61" i="102"/>
  <c r="F56" i="102"/>
  <c r="F55" i="102"/>
  <c r="F54" i="102"/>
  <c r="F53" i="102"/>
  <c r="F52" i="102"/>
  <c r="F48" i="102"/>
  <c r="F47" i="102"/>
  <c r="F46" i="102"/>
  <c r="F45" i="102"/>
  <c r="H45" i="102"/>
  <c r="F44" i="102"/>
  <c r="F40" i="102"/>
  <c r="H40" i="102"/>
  <c r="F36" i="102"/>
  <c r="F37" i="102"/>
  <c r="H37" i="102"/>
  <c r="F34" i="102"/>
  <c r="F35" i="102"/>
  <c r="F29" i="102"/>
  <c r="F28" i="102"/>
  <c r="F27" i="102"/>
  <c r="F26" i="102"/>
  <c r="F21" i="102"/>
  <c r="F20" i="102"/>
  <c r="F19" i="102"/>
  <c r="F16" i="102"/>
  <c r="F15" i="102"/>
  <c r="C5" i="102"/>
  <c r="C8" i="101"/>
  <c r="I479" i="101" s="1"/>
  <c r="C7" i="101"/>
  <c r="F535" i="101"/>
  <c r="H535" i="101"/>
  <c r="F529" i="101"/>
  <c r="F530" i="101"/>
  <c r="H530" i="101"/>
  <c r="F527" i="101"/>
  <c r="F526" i="101"/>
  <c r="F520" i="101"/>
  <c r="H520" i="101"/>
  <c r="F517" i="101"/>
  <c r="F516" i="101"/>
  <c r="F518" i="101"/>
  <c r="H518" i="101"/>
  <c r="B207" i="29"/>
  <c r="F514" i="101"/>
  <c r="H514" i="101"/>
  <c r="F510" i="101"/>
  <c r="F509" i="101"/>
  <c r="F507" i="101"/>
  <c r="F508" i="101"/>
  <c r="H508" i="101"/>
  <c r="F503" i="101"/>
  <c r="F504" i="101"/>
  <c r="H504" i="101"/>
  <c r="F501" i="101"/>
  <c r="F500" i="101"/>
  <c r="F502" i="101"/>
  <c r="H502" i="101"/>
  <c r="F496" i="101"/>
  <c r="F495" i="101"/>
  <c r="F493" i="101"/>
  <c r="F494" i="101"/>
  <c r="H494" i="101"/>
  <c r="F489" i="101"/>
  <c r="F490" i="101"/>
  <c r="H490" i="101"/>
  <c r="F487" i="101"/>
  <c r="F486" i="101"/>
  <c r="F485" i="101"/>
  <c r="F479" i="101"/>
  <c r="H479" i="101"/>
  <c r="F475" i="101"/>
  <c r="F474" i="101"/>
  <c r="F472" i="101"/>
  <c r="F473" i="101"/>
  <c r="H473" i="101"/>
  <c r="F469" i="101"/>
  <c r="H469" i="101"/>
  <c r="F466" i="101"/>
  <c r="F465" i="101"/>
  <c r="F463" i="101"/>
  <c r="F462" i="101"/>
  <c r="F461" i="101"/>
  <c r="F456" i="101"/>
  <c r="H456" i="101"/>
  <c r="F454" i="101"/>
  <c r="H454" i="101"/>
  <c r="F451" i="101"/>
  <c r="F450" i="101"/>
  <c r="F449" i="101"/>
  <c r="F446" i="101"/>
  <c r="F445" i="101"/>
  <c r="F444" i="101"/>
  <c r="F443" i="101"/>
  <c r="F436" i="101"/>
  <c r="F437" i="101"/>
  <c r="H437" i="101"/>
  <c r="F434" i="101"/>
  <c r="F435" i="101"/>
  <c r="H435" i="101"/>
  <c r="H438" i="101"/>
  <c r="F424" i="101"/>
  <c r="F425" i="101"/>
  <c r="H425" i="101"/>
  <c r="F422" i="101"/>
  <c r="F423" i="101"/>
  <c r="H423" i="101"/>
  <c r="F420" i="101"/>
  <c r="H420" i="101"/>
  <c r="F416" i="101"/>
  <c r="F417" i="101"/>
  <c r="H417" i="101"/>
  <c r="F414" i="101"/>
  <c r="F415" i="101"/>
  <c r="F410" i="101"/>
  <c r="F409" i="101"/>
  <c r="F407" i="101"/>
  <c r="F408" i="101"/>
  <c r="F403" i="101"/>
  <c r="F404" i="101"/>
  <c r="H404" i="101"/>
  <c r="F402" i="101"/>
  <c r="F400" i="101"/>
  <c r="F399" i="101"/>
  <c r="F398" i="101"/>
  <c r="F397" i="101"/>
  <c r="F401" i="101"/>
  <c r="H401" i="101"/>
  <c r="F394" i="101"/>
  <c r="H394" i="101"/>
  <c r="F393" i="101"/>
  <c r="F391" i="101"/>
  <c r="F392" i="101"/>
  <c r="F389" i="101"/>
  <c r="H389" i="101"/>
  <c r="F383" i="101"/>
  <c r="H383" i="101"/>
  <c r="F379" i="101"/>
  <c r="F380" i="101"/>
  <c r="H380" i="101"/>
  <c r="F377" i="101"/>
  <c r="F376" i="101"/>
  <c r="F375" i="101"/>
  <c r="F372" i="101"/>
  <c r="F371" i="101"/>
  <c r="F370" i="101"/>
  <c r="F369" i="101"/>
  <c r="F368" i="101"/>
  <c r="F367" i="101"/>
  <c r="F364" i="101"/>
  <c r="F363" i="101"/>
  <c r="F362" i="101"/>
  <c r="F361" i="101"/>
  <c r="F355" i="101"/>
  <c r="F354" i="101"/>
  <c r="F348" i="101"/>
  <c r="F347" i="101"/>
  <c r="F345" i="101"/>
  <c r="F344" i="101"/>
  <c r="F343" i="101"/>
  <c r="F338" i="101"/>
  <c r="F337" i="101"/>
  <c r="F336" i="101"/>
  <c r="F335" i="101"/>
  <c r="F334" i="101"/>
  <c r="F330" i="101"/>
  <c r="F331" i="101"/>
  <c r="H331" i="101"/>
  <c r="F328" i="101"/>
  <c r="F327" i="101"/>
  <c r="F326" i="101"/>
  <c r="F325" i="101"/>
  <c r="F322" i="101"/>
  <c r="F321" i="101"/>
  <c r="F320" i="101"/>
  <c r="F319" i="101"/>
  <c r="F318" i="101"/>
  <c r="F315" i="101"/>
  <c r="F314" i="101"/>
  <c r="F313" i="101"/>
  <c r="F309" i="101"/>
  <c r="F308" i="101"/>
  <c r="F305" i="101"/>
  <c r="H305" i="101"/>
  <c r="F304" i="101"/>
  <c r="F302" i="101"/>
  <c r="F301" i="101"/>
  <c r="F303" i="101"/>
  <c r="H303" i="101"/>
  <c r="F296" i="101"/>
  <c r="F295" i="101"/>
  <c r="F293" i="101"/>
  <c r="F292" i="101"/>
  <c r="F291" i="101"/>
  <c r="F290" i="101"/>
  <c r="F284" i="101"/>
  <c r="H284" i="101"/>
  <c r="F282" i="101"/>
  <c r="H282" i="101"/>
  <c r="F280" i="101"/>
  <c r="H280" i="101"/>
  <c r="F276" i="101"/>
  <c r="F277" i="101"/>
  <c r="H277" i="101"/>
  <c r="F274" i="101"/>
  <c r="F273" i="101"/>
  <c r="F272" i="101"/>
  <c r="F267" i="101"/>
  <c r="H267" i="101"/>
  <c r="F264" i="101"/>
  <c r="F263" i="101"/>
  <c r="F265" i="101"/>
  <c r="H265" i="101"/>
  <c r="F261" i="101"/>
  <c r="H261" i="101"/>
  <c r="F258" i="101"/>
  <c r="F257" i="101"/>
  <c r="F259" i="101"/>
  <c r="H259" i="101"/>
  <c r="F253" i="101"/>
  <c r="F254" i="101"/>
  <c r="F251" i="101"/>
  <c r="F250" i="101"/>
  <c r="F252" i="101"/>
  <c r="F248" i="101"/>
  <c r="H248" i="101"/>
  <c r="F240" i="101"/>
  <c r="F241" i="101"/>
  <c r="H241" i="101"/>
  <c r="F238" i="101"/>
  <c r="F239" i="101"/>
  <c r="H239" i="101"/>
  <c r="G232" i="101"/>
  <c r="F231" i="101"/>
  <c r="F232" i="101"/>
  <c r="F228" i="101"/>
  <c r="F229" i="101"/>
  <c r="H229" i="101"/>
  <c r="F225" i="101"/>
  <c r="H225" i="101"/>
  <c r="F221" i="101"/>
  <c r="F220" i="101"/>
  <c r="F217" i="101"/>
  <c r="F216" i="101"/>
  <c r="F210" i="101"/>
  <c r="H210" i="101"/>
  <c r="F208" i="101"/>
  <c r="H208" i="101"/>
  <c r="H206" i="101"/>
  <c r="F206" i="101"/>
  <c r="F200" i="101"/>
  <c r="H200" i="101"/>
  <c r="F197" i="101"/>
  <c r="F196" i="101"/>
  <c r="F195" i="101"/>
  <c r="F193" i="101"/>
  <c r="H193" i="101"/>
  <c r="F190" i="101"/>
  <c r="F189" i="101"/>
  <c r="F188" i="101"/>
  <c r="F187" i="101"/>
  <c r="F182" i="101"/>
  <c r="F181" i="101"/>
  <c r="F180" i="101"/>
  <c r="F179" i="101"/>
  <c r="F176" i="101"/>
  <c r="F175" i="101"/>
  <c r="F174" i="101"/>
  <c r="F170" i="101"/>
  <c r="H170" i="101"/>
  <c r="F167" i="101"/>
  <c r="F166" i="101"/>
  <c r="F165" i="101"/>
  <c r="F162" i="101"/>
  <c r="F161" i="101"/>
  <c r="F160" i="101"/>
  <c r="F163" i="101"/>
  <c r="H163" i="101"/>
  <c r="F154" i="101"/>
  <c r="H154" i="101"/>
  <c r="F150" i="101"/>
  <c r="F149" i="101"/>
  <c r="F148" i="101"/>
  <c r="F146" i="101"/>
  <c r="F145" i="101"/>
  <c r="F144" i="101"/>
  <c r="F143" i="101"/>
  <c r="F142" i="101"/>
  <c r="F139" i="101"/>
  <c r="F140" i="101"/>
  <c r="H140" i="101"/>
  <c r="F138" i="101"/>
  <c r="F133" i="101"/>
  <c r="F132" i="101"/>
  <c r="F131" i="101"/>
  <c r="F130" i="101"/>
  <c r="F129" i="101"/>
  <c r="F126" i="101"/>
  <c r="F125" i="101"/>
  <c r="F124" i="101"/>
  <c r="F123" i="101"/>
  <c r="F122" i="101"/>
  <c r="F119" i="101"/>
  <c r="F118" i="101"/>
  <c r="F120" i="101"/>
  <c r="H120" i="101"/>
  <c r="F115" i="101"/>
  <c r="F114" i="101"/>
  <c r="F113" i="101"/>
  <c r="F112" i="101"/>
  <c r="F104" i="101"/>
  <c r="F103" i="101"/>
  <c r="F105" i="101"/>
  <c r="H105" i="101"/>
  <c r="F98" i="101"/>
  <c r="F99" i="101"/>
  <c r="H99" i="101"/>
  <c r="F97" i="101"/>
  <c r="F95" i="101"/>
  <c r="H95" i="101"/>
  <c r="F92" i="101"/>
  <c r="H92" i="101"/>
  <c r="B187" i="29"/>
  <c r="F91" i="101"/>
  <c r="F90" i="101"/>
  <c r="F86" i="101"/>
  <c r="F85" i="101"/>
  <c r="F84" i="101"/>
  <c r="F87" i="101"/>
  <c r="H87" i="101"/>
  <c r="F81" i="101"/>
  <c r="H81" i="101"/>
  <c r="H77" i="101"/>
  <c r="F77" i="101"/>
  <c r="F73" i="101"/>
  <c r="F72" i="101"/>
  <c r="F71" i="101"/>
  <c r="F74" i="101"/>
  <c r="H74" i="101"/>
  <c r="F69" i="101"/>
  <c r="F68" i="101"/>
  <c r="F67" i="101"/>
  <c r="F66" i="101"/>
  <c r="F60" i="101"/>
  <c r="F59" i="101"/>
  <c r="F58" i="101"/>
  <c r="F56" i="101"/>
  <c r="F55" i="101"/>
  <c r="F54" i="101"/>
  <c r="F53" i="101"/>
  <c r="F52" i="101"/>
  <c r="F48" i="101"/>
  <c r="F47" i="101"/>
  <c r="F46" i="101"/>
  <c r="F44" i="101"/>
  <c r="F45" i="101"/>
  <c r="H45" i="101"/>
  <c r="F40" i="101"/>
  <c r="H40" i="101"/>
  <c r="F36" i="101"/>
  <c r="F37" i="101"/>
  <c r="H37" i="101"/>
  <c r="F34" i="101"/>
  <c r="F35" i="101"/>
  <c r="F38" i="101"/>
  <c r="F29" i="101"/>
  <c r="F28" i="101"/>
  <c r="F27" i="101"/>
  <c r="F26" i="101"/>
  <c r="F21" i="101"/>
  <c r="F20" i="101"/>
  <c r="F19" i="101"/>
  <c r="F16" i="101"/>
  <c r="F15" i="101"/>
  <c r="F17" i="101"/>
  <c r="C5" i="101"/>
  <c r="C8" i="99"/>
  <c r="I520" i="99" s="1"/>
  <c r="K37" i="53" s="1"/>
  <c r="C7" i="99"/>
  <c r="C8" i="100"/>
  <c r="I502" i="100" s="1"/>
  <c r="C7" i="100"/>
  <c r="H535" i="100"/>
  <c r="F535" i="100"/>
  <c r="F529" i="100"/>
  <c r="F530" i="100"/>
  <c r="H530" i="100"/>
  <c r="F527" i="100"/>
  <c r="F528" i="100"/>
  <c r="F526" i="100"/>
  <c r="F520" i="100"/>
  <c r="H520" i="100"/>
  <c r="F517" i="100"/>
  <c r="F516" i="100"/>
  <c r="F514" i="100"/>
  <c r="H514" i="100"/>
  <c r="F510" i="100"/>
  <c r="F509" i="100"/>
  <c r="F511" i="100"/>
  <c r="H511" i="100"/>
  <c r="F507" i="100"/>
  <c r="F508" i="100"/>
  <c r="H508" i="100"/>
  <c r="H512" i="100"/>
  <c r="H521" i="100"/>
  <c r="H522" i="100"/>
  <c r="F503" i="100"/>
  <c r="F504" i="100"/>
  <c r="F501" i="100"/>
  <c r="F500" i="100"/>
  <c r="F502" i="100"/>
  <c r="H502" i="100"/>
  <c r="F496" i="100"/>
  <c r="F495" i="100"/>
  <c r="F493" i="100"/>
  <c r="F494" i="100"/>
  <c r="H494" i="100"/>
  <c r="F489" i="100"/>
  <c r="F490" i="100"/>
  <c r="H490" i="100"/>
  <c r="F487" i="100"/>
  <c r="F486" i="100"/>
  <c r="F485" i="100"/>
  <c r="F479" i="100"/>
  <c r="H479" i="100"/>
  <c r="F475" i="100"/>
  <c r="F474" i="100"/>
  <c r="F476" i="100"/>
  <c r="H476" i="100"/>
  <c r="F472" i="100"/>
  <c r="F473" i="100"/>
  <c r="H473" i="100"/>
  <c r="F469" i="100"/>
  <c r="H469" i="100"/>
  <c r="F466" i="100"/>
  <c r="F465" i="100"/>
  <c r="F463" i="100"/>
  <c r="F462" i="100"/>
  <c r="F461" i="100"/>
  <c r="F456" i="100"/>
  <c r="H456" i="100"/>
  <c r="F454" i="100"/>
  <c r="H454" i="100"/>
  <c r="F451" i="100"/>
  <c r="F450" i="100"/>
  <c r="F449" i="100"/>
  <c r="F446" i="100"/>
  <c r="F445" i="100"/>
  <c r="F444" i="100"/>
  <c r="F443" i="100"/>
  <c r="F436" i="100"/>
  <c r="F437" i="100"/>
  <c r="H437" i="100"/>
  <c r="F434" i="100"/>
  <c r="F435" i="100"/>
  <c r="H435" i="100"/>
  <c r="F424" i="100"/>
  <c r="F425" i="100"/>
  <c r="H425" i="100"/>
  <c r="F422" i="100"/>
  <c r="F423" i="100"/>
  <c r="H423" i="100"/>
  <c r="F420" i="100"/>
  <c r="H420" i="100"/>
  <c r="F416" i="100"/>
  <c r="F417" i="100"/>
  <c r="F414" i="100"/>
  <c r="F415" i="100"/>
  <c r="H415" i="100"/>
  <c r="F410" i="100"/>
  <c r="F409" i="100"/>
  <c r="F407" i="100"/>
  <c r="F408" i="100"/>
  <c r="F403" i="100"/>
  <c r="F402" i="100"/>
  <c r="F404" i="100"/>
  <c r="H404" i="100"/>
  <c r="F400" i="100"/>
  <c r="F399" i="100"/>
  <c r="F398" i="100"/>
  <c r="F397" i="100"/>
  <c r="F393" i="100"/>
  <c r="F394" i="100"/>
  <c r="H394" i="100"/>
  <c r="F391" i="100"/>
  <c r="F392" i="100"/>
  <c r="F389" i="100"/>
  <c r="H389" i="100"/>
  <c r="F383" i="100"/>
  <c r="H383" i="100"/>
  <c r="H380" i="100"/>
  <c r="F379" i="100"/>
  <c r="F380" i="100"/>
  <c r="F377" i="100"/>
  <c r="F376" i="100"/>
  <c r="F375" i="100"/>
  <c r="F372" i="100"/>
  <c r="F371" i="100"/>
  <c r="F370" i="100"/>
  <c r="F369" i="100"/>
  <c r="F368" i="100"/>
  <c r="F367" i="100"/>
  <c r="F364" i="100"/>
  <c r="F363" i="100"/>
  <c r="F362" i="100"/>
  <c r="F361" i="100"/>
  <c r="F355" i="100"/>
  <c r="F356" i="100"/>
  <c r="H356" i="100"/>
  <c r="F354" i="100"/>
  <c r="F348" i="100"/>
  <c r="F349" i="100"/>
  <c r="H349" i="100"/>
  <c r="F347" i="100"/>
  <c r="F345" i="100"/>
  <c r="F344" i="100"/>
  <c r="F343" i="100"/>
  <c r="F338" i="100"/>
  <c r="F337" i="100"/>
  <c r="F336" i="100"/>
  <c r="F335" i="100"/>
  <c r="F334" i="100"/>
  <c r="F330" i="100"/>
  <c r="F331" i="100"/>
  <c r="H331" i="100"/>
  <c r="F328" i="100"/>
  <c r="F327" i="100"/>
  <c r="F326" i="100"/>
  <c r="F325" i="100"/>
  <c r="F322" i="100"/>
  <c r="F321" i="100"/>
  <c r="F320" i="100"/>
  <c r="F319" i="100"/>
  <c r="F318" i="100"/>
  <c r="F315" i="100"/>
  <c r="F314" i="100"/>
  <c r="F313" i="100"/>
  <c r="F309" i="100"/>
  <c r="F308" i="100"/>
  <c r="F310" i="100"/>
  <c r="F304" i="100"/>
  <c r="F305" i="100"/>
  <c r="H305" i="100"/>
  <c r="F302" i="100"/>
  <c r="F301" i="100"/>
  <c r="F296" i="100"/>
  <c r="F295" i="100"/>
  <c r="F293" i="100"/>
  <c r="F292" i="100"/>
  <c r="F291" i="100"/>
  <c r="F290" i="100"/>
  <c r="F284" i="100"/>
  <c r="H284" i="100"/>
  <c r="F282" i="100"/>
  <c r="H282" i="100"/>
  <c r="F280" i="100"/>
  <c r="H280" i="100"/>
  <c r="F276" i="100"/>
  <c r="F277" i="100"/>
  <c r="H277" i="100"/>
  <c r="F274" i="100"/>
  <c r="F273" i="100"/>
  <c r="F272" i="100"/>
  <c r="F267" i="100"/>
  <c r="H267" i="100"/>
  <c r="F264" i="100"/>
  <c r="F265" i="100"/>
  <c r="H265" i="100"/>
  <c r="F263" i="100"/>
  <c r="F261" i="100"/>
  <c r="H261" i="100"/>
  <c r="F258" i="100"/>
  <c r="F259" i="100"/>
  <c r="H259" i="100"/>
  <c r="F257" i="100"/>
  <c r="F253" i="100"/>
  <c r="F254" i="100"/>
  <c r="H254" i="100"/>
  <c r="F251" i="100"/>
  <c r="F252" i="100"/>
  <c r="F250" i="100"/>
  <c r="F248" i="100"/>
  <c r="H248" i="100"/>
  <c r="F240" i="100"/>
  <c r="F241" i="100"/>
  <c r="H241" i="100"/>
  <c r="F238" i="100"/>
  <c r="F239" i="100"/>
  <c r="H239" i="100"/>
  <c r="G232" i="100"/>
  <c r="F231" i="100"/>
  <c r="F232" i="100"/>
  <c r="H232" i="100"/>
  <c r="F228" i="100"/>
  <c r="F229" i="100"/>
  <c r="H229" i="100"/>
  <c r="F225" i="100"/>
  <c r="H225" i="100"/>
  <c r="F221" i="100"/>
  <c r="F220" i="100"/>
  <c r="F217" i="100"/>
  <c r="F216" i="100"/>
  <c r="F218" i="100"/>
  <c r="H218" i="100"/>
  <c r="F210" i="100"/>
  <c r="H210" i="100"/>
  <c r="F208" i="100"/>
  <c r="H208" i="100"/>
  <c r="F206" i="100"/>
  <c r="H206" i="100"/>
  <c r="F200" i="100"/>
  <c r="H200" i="100"/>
  <c r="F197" i="100"/>
  <c r="F196" i="100"/>
  <c r="F195" i="100"/>
  <c r="F198" i="100"/>
  <c r="H198" i="100"/>
  <c r="F193" i="100"/>
  <c r="H193" i="100"/>
  <c r="F190" i="100"/>
  <c r="F189" i="100"/>
  <c r="F188" i="100"/>
  <c r="F187" i="100"/>
  <c r="F182" i="100"/>
  <c r="F181" i="100"/>
  <c r="F180" i="100"/>
  <c r="F179" i="100"/>
  <c r="F176" i="100"/>
  <c r="F175" i="100"/>
  <c r="F174" i="100"/>
  <c r="F170" i="100"/>
  <c r="H170" i="100"/>
  <c r="F167" i="100"/>
  <c r="F166" i="100"/>
  <c r="F165" i="100"/>
  <c r="F162" i="100"/>
  <c r="F161" i="100"/>
  <c r="F160" i="100"/>
  <c r="F163" i="100"/>
  <c r="H163" i="100"/>
  <c r="I163" i="100"/>
  <c r="F154" i="100"/>
  <c r="H154" i="100"/>
  <c r="F150" i="100"/>
  <c r="F149" i="100"/>
  <c r="F148" i="100"/>
  <c r="F146" i="100"/>
  <c r="F145" i="100"/>
  <c r="F144" i="100"/>
  <c r="F143" i="100"/>
  <c r="F142" i="100"/>
  <c r="F139" i="100"/>
  <c r="F138" i="100"/>
  <c r="F140" i="100"/>
  <c r="H140" i="100"/>
  <c r="F133" i="100"/>
  <c r="F132" i="100"/>
  <c r="F131" i="100"/>
  <c r="F130" i="100"/>
  <c r="F129" i="100"/>
  <c r="F126" i="100"/>
  <c r="F125" i="100"/>
  <c r="F124" i="100"/>
  <c r="F123" i="100"/>
  <c r="F122" i="100"/>
  <c r="F119" i="100"/>
  <c r="F118" i="100"/>
  <c r="F115" i="100"/>
  <c r="F114" i="100"/>
  <c r="F113" i="100"/>
  <c r="F112" i="100"/>
  <c r="F104" i="100"/>
  <c r="F103" i="100"/>
  <c r="F105" i="100"/>
  <c r="H105" i="100"/>
  <c r="F98" i="100"/>
  <c r="F97" i="100"/>
  <c r="F95" i="100"/>
  <c r="H95" i="100"/>
  <c r="F92" i="100"/>
  <c r="H92" i="100"/>
  <c r="B152" i="29"/>
  <c r="F91" i="100"/>
  <c r="F90" i="100"/>
  <c r="F86" i="100"/>
  <c r="F85" i="100"/>
  <c r="F84" i="100"/>
  <c r="F81" i="100"/>
  <c r="H81" i="100"/>
  <c r="F77" i="100"/>
  <c r="H77" i="100"/>
  <c r="F73" i="100"/>
  <c r="F72" i="100"/>
  <c r="F71" i="100"/>
  <c r="F69" i="100"/>
  <c r="F68" i="100"/>
  <c r="F67" i="100"/>
  <c r="F66" i="100"/>
  <c r="F60" i="100"/>
  <c r="F59" i="100"/>
  <c r="F58" i="100"/>
  <c r="F56" i="100"/>
  <c r="F55" i="100"/>
  <c r="F54" i="100"/>
  <c r="F53" i="100"/>
  <c r="F52" i="100"/>
  <c r="F48" i="100"/>
  <c r="F47" i="100"/>
  <c r="F46" i="100"/>
  <c r="F44" i="100"/>
  <c r="F45" i="100"/>
  <c r="H45" i="100"/>
  <c r="F40" i="100"/>
  <c r="H40" i="100"/>
  <c r="F36" i="100"/>
  <c r="F37" i="100"/>
  <c r="H37" i="100"/>
  <c r="F34" i="100"/>
  <c r="F35" i="100"/>
  <c r="F29" i="100"/>
  <c r="F28" i="100"/>
  <c r="F27" i="100"/>
  <c r="F26" i="100"/>
  <c r="F21" i="100"/>
  <c r="F20" i="100"/>
  <c r="F19" i="100"/>
  <c r="F16" i="100"/>
  <c r="F15" i="100"/>
  <c r="F17" i="100"/>
  <c r="C5" i="100"/>
  <c r="F535" i="99"/>
  <c r="H535" i="99"/>
  <c r="F530" i="99"/>
  <c r="H530" i="99"/>
  <c r="F529" i="99"/>
  <c r="F527" i="99"/>
  <c r="F526" i="99"/>
  <c r="F520" i="99"/>
  <c r="H520" i="99"/>
  <c r="F517" i="99"/>
  <c r="F516" i="99"/>
  <c r="F518" i="99"/>
  <c r="H518" i="99"/>
  <c r="F514" i="99"/>
  <c r="H514" i="99"/>
  <c r="F510" i="99"/>
  <c r="F509" i="99"/>
  <c r="F507" i="99"/>
  <c r="F508" i="99"/>
  <c r="H508" i="99"/>
  <c r="F503" i="99"/>
  <c r="F504" i="99"/>
  <c r="H504" i="99"/>
  <c r="F501" i="99"/>
  <c r="F502" i="99"/>
  <c r="F500" i="99"/>
  <c r="F496" i="99"/>
  <c r="F495" i="99"/>
  <c r="F497" i="99"/>
  <c r="H497" i="99"/>
  <c r="F493" i="99"/>
  <c r="F494" i="99"/>
  <c r="H494" i="99"/>
  <c r="F489" i="99"/>
  <c r="F490" i="99"/>
  <c r="H490" i="99"/>
  <c r="F487" i="99"/>
  <c r="F486" i="99"/>
  <c r="F485" i="99"/>
  <c r="F488" i="99"/>
  <c r="H488" i="99"/>
  <c r="F479" i="99"/>
  <c r="H479" i="99"/>
  <c r="F475" i="99"/>
  <c r="F474" i="99"/>
  <c r="F472" i="99"/>
  <c r="F473" i="99"/>
  <c r="H473" i="99"/>
  <c r="F469" i="99"/>
  <c r="H469" i="99"/>
  <c r="F466" i="99"/>
  <c r="F467" i="99"/>
  <c r="H467" i="99"/>
  <c r="F465" i="99"/>
  <c r="F463" i="99"/>
  <c r="F462" i="99"/>
  <c r="F461" i="99"/>
  <c r="F456" i="99"/>
  <c r="H456" i="99"/>
  <c r="F454" i="99"/>
  <c r="H454" i="99"/>
  <c r="I454" i="99"/>
  <c r="F451" i="99"/>
  <c r="F450" i="99"/>
  <c r="F449" i="99"/>
  <c r="F446" i="99"/>
  <c r="F445" i="99"/>
  <c r="F444" i="99"/>
  <c r="F443" i="99"/>
  <c r="F436" i="99"/>
  <c r="F437" i="99"/>
  <c r="H437" i="99"/>
  <c r="F434" i="99"/>
  <c r="F435" i="99"/>
  <c r="H435" i="99"/>
  <c r="F424" i="99"/>
  <c r="F425" i="99"/>
  <c r="H425" i="99"/>
  <c r="F422" i="99"/>
  <c r="F423" i="99"/>
  <c r="H423" i="99"/>
  <c r="F420" i="99"/>
  <c r="H420" i="99"/>
  <c r="F416" i="99"/>
  <c r="F417" i="99"/>
  <c r="F415" i="99"/>
  <c r="F414" i="99"/>
  <c r="F410" i="99"/>
  <c r="F409" i="99"/>
  <c r="F407" i="99"/>
  <c r="F408" i="99"/>
  <c r="F403" i="99"/>
  <c r="F402" i="99"/>
  <c r="F400" i="99"/>
  <c r="F399" i="99"/>
  <c r="F398" i="99"/>
  <c r="F397" i="99"/>
  <c r="F393" i="99"/>
  <c r="F394" i="99"/>
  <c r="H394" i="99"/>
  <c r="F391" i="99"/>
  <c r="F392" i="99"/>
  <c r="F389" i="99"/>
  <c r="H389" i="99"/>
  <c r="F383" i="99"/>
  <c r="H383" i="99"/>
  <c r="F380" i="99"/>
  <c r="H380" i="99"/>
  <c r="F379" i="99"/>
  <c r="F377" i="99"/>
  <c r="F376" i="99"/>
  <c r="F375" i="99"/>
  <c r="F372" i="99"/>
  <c r="F371" i="99"/>
  <c r="F370" i="99"/>
  <c r="F369" i="99"/>
  <c r="F368" i="99"/>
  <c r="F367" i="99"/>
  <c r="F364" i="99"/>
  <c r="F363" i="99"/>
  <c r="F362" i="99"/>
  <c r="F361" i="99"/>
  <c r="F355" i="99"/>
  <c r="F354" i="99"/>
  <c r="F348" i="99"/>
  <c r="F347" i="99"/>
  <c r="F345" i="99"/>
  <c r="F344" i="99"/>
  <c r="F343" i="99"/>
  <c r="F338" i="99"/>
  <c r="F337" i="99"/>
  <c r="F336" i="99"/>
  <c r="F335" i="99"/>
  <c r="F334" i="99"/>
  <c r="F330" i="99"/>
  <c r="F331" i="99"/>
  <c r="H331" i="99"/>
  <c r="F328" i="99"/>
  <c r="F329" i="99"/>
  <c r="H329" i="99"/>
  <c r="F327" i="99"/>
  <c r="F326" i="99"/>
  <c r="F325" i="99"/>
  <c r="F322" i="99"/>
  <c r="F321" i="99"/>
  <c r="F320" i="99"/>
  <c r="F319" i="99"/>
  <c r="F318" i="99"/>
  <c r="F315" i="99"/>
  <c r="F314" i="99"/>
  <c r="F313" i="99"/>
  <c r="F309" i="99"/>
  <c r="F310" i="99"/>
  <c r="H310" i="99"/>
  <c r="F308" i="99"/>
  <c r="F305" i="99"/>
  <c r="F304" i="99"/>
  <c r="F302" i="99"/>
  <c r="F301" i="99"/>
  <c r="F296" i="99"/>
  <c r="F295" i="99"/>
  <c r="F293" i="99"/>
  <c r="F292" i="99"/>
  <c r="F291" i="99"/>
  <c r="F290" i="99"/>
  <c r="F284" i="99"/>
  <c r="H284" i="99"/>
  <c r="F282" i="99"/>
  <c r="H282" i="99"/>
  <c r="F280" i="99"/>
  <c r="H280" i="99"/>
  <c r="F276" i="99"/>
  <c r="F277" i="99"/>
  <c r="H277" i="99"/>
  <c r="F274" i="99"/>
  <c r="F273" i="99"/>
  <c r="F272" i="99"/>
  <c r="F275" i="99"/>
  <c r="F267" i="99"/>
  <c r="H267" i="99"/>
  <c r="F264" i="99"/>
  <c r="F265" i="99"/>
  <c r="H265" i="99"/>
  <c r="F263" i="99"/>
  <c r="F261" i="99"/>
  <c r="H261" i="99"/>
  <c r="F258" i="99"/>
  <c r="F257" i="99"/>
  <c r="F254" i="99"/>
  <c r="H254" i="99"/>
  <c r="F253" i="99"/>
  <c r="F251" i="99"/>
  <c r="F250" i="99"/>
  <c r="F252" i="99"/>
  <c r="F248" i="99"/>
  <c r="H248" i="99"/>
  <c r="F240" i="99"/>
  <c r="F241" i="99"/>
  <c r="H241" i="99"/>
  <c r="F238" i="99"/>
  <c r="F239" i="99"/>
  <c r="H239" i="99"/>
  <c r="G232" i="99"/>
  <c r="F231" i="99"/>
  <c r="F232" i="99"/>
  <c r="H232" i="99"/>
  <c r="F228" i="99"/>
  <c r="F229" i="99"/>
  <c r="H229" i="99"/>
  <c r="F225" i="99"/>
  <c r="H225" i="99"/>
  <c r="F221" i="99"/>
  <c r="F220" i="99"/>
  <c r="F217" i="99"/>
  <c r="F216" i="99"/>
  <c r="F210" i="99"/>
  <c r="H210" i="99"/>
  <c r="F208" i="99"/>
  <c r="H208" i="99"/>
  <c r="F206" i="99"/>
  <c r="H206" i="99"/>
  <c r="F200" i="99"/>
  <c r="H200" i="99"/>
  <c r="F197" i="99"/>
  <c r="F196" i="99"/>
  <c r="F195" i="99"/>
  <c r="F193" i="99"/>
  <c r="H193" i="99"/>
  <c r="F190" i="99"/>
  <c r="F189" i="99"/>
  <c r="F188" i="99"/>
  <c r="F187" i="99"/>
  <c r="F182" i="99"/>
  <c r="F181" i="99"/>
  <c r="F180" i="99"/>
  <c r="F179" i="99"/>
  <c r="F176" i="99"/>
  <c r="F175" i="99"/>
  <c r="F174" i="99"/>
  <c r="F170" i="99"/>
  <c r="H170" i="99"/>
  <c r="F167" i="99"/>
  <c r="F166" i="99"/>
  <c r="F165" i="99"/>
  <c r="F162" i="99"/>
  <c r="F161" i="99"/>
  <c r="F160" i="99"/>
  <c r="F154" i="99"/>
  <c r="H154" i="99"/>
  <c r="F150" i="99"/>
  <c r="F149" i="99"/>
  <c r="F148" i="99"/>
  <c r="F146" i="99"/>
  <c r="F145" i="99"/>
  <c r="F144" i="99"/>
  <c r="F143" i="99"/>
  <c r="F142" i="99"/>
  <c r="F139" i="99"/>
  <c r="F138" i="99"/>
  <c r="F140" i="99"/>
  <c r="H140" i="99"/>
  <c r="F133" i="99"/>
  <c r="F132" i="99"/>
  <c r="F131" i="99"/>
  <c r="F130" i="99"/>
  <c r="F129" i="99"/>
  <c r="F126" i="99"/>
  <c r="F125" i="99"/>
  <c r="F124" i="99"/>
  <c r="F123" i="99"/>
  <c r="F122" i="99"/>
  <c r="F119" i="99"/>
  <c r="F118" i="99"/>
  <c r="F115" i="99"/>
  <c r="F114" i="99"/>
  <c r="F113" i="99"/>
  <c r="F112" i="99"/>
  <c r="F104" i="99"/>
  <c r="F105" i="99"/>
  <c r="H105" i="99"/>
  <c r="F103" i="99"/>
  <c r="F98" i="99"/>
  <c r="F97" i="99"/>
  <c r="F95" i="99"/>
  <c r="H95" i="99"/>
  <c r="F91" i="99"/>
  <c r="F90" i="99"/>
  <c r="F86" i="99"/>
  <c r="F85" i="99"/>
  <c r="F84" i="99"/>
  <c r="F87" i="99"/>
  <c r="H87" i="99"/>
  <c r="I87" i="99"/>
  <c r="F81" i="99"/>
  <c r="H81" i="99"/>
  <c r="F77" i="99"/>
  <c r="H77" i="99"/>
  <c r="F73" i="99"/>
  <c r="F72" i="99"/>
  <c r="F71" i="99"/>
  <c r="F69" i="99"/>
  <c r="F68" i="99"/>
  <c r="F67" i="99"/>
  <c r="F66" i="99"/>
  <c r="F60" i="99"/>
  <c r="F59" i="99"/>
  <c r="F58" i="99"/>
  <c r="F61" i="99"/>
  <c r="H61" i="99"/>
  <c r="F56" i="99"/>
  <c r="F55" i="99"/>
  <c r="F57" i="99"/>
  <c r="H57" i="99"/>
  <c r="H62" i="99"/>
  <c r="I62" i="99"/>
  <c r="C87" i="63" s="1"/>
  <c r="F54" i="99"/>
  <c r="F53" i="99"/>
  <c r="F52" i="99"/>
  <c r="F48" i="99"/>
  <c r="F47" i="99"/>
  <c r="F46" i="99"/>
  <c r="F49" i="99"/>
  <c r="H49" i="99"/>
  <c r="H50" i="99"/>
  <c r="F44" i="99"/>
  <c r="F45" i="99"/>
  <c r="H45" i="99"/>
  <c r="F40" i="99"/>
  <c r="H40" i="99"/>
  <c r="F36" i="99"/>
  <c r="F37" i="99"/>
  <c r="H37" i="99"/>
  <c r="F34" i="99"/>
  <c r="F35" i="99"/>
  <c r="H35" i="99"/>
  <c r="F29" i="99"/>
  <c r="F28" i="99"/>
  <c r="F27" i="99"/>
  <c r="F26" i="99"/>
  <c r="F21" i="99"/>
  <c r="F20" i="99"/>
  <c r="F19" i="99"/>
  <c r="F16" i="99"/>
  <c r="F15" i="99"/>
  <c r="F17" i="99"/>
  <c r="C5" i="99"/>
  <c r="C8" i="98"/>
  <c r="I323" i="98" s="1"/>
  <c r="C7" i="98"/>
  <c r="F535" i="98"/>
  <c r="H535" i="98"/>
  <c r="F529" i="98"/>
  <c r="F530" i="98"/>
  <c r="H530" i="98"/>
  <c r="F527" i="98"/>
  <c r="F526" i="98"/>
  <c r="F520" i="98"/>
  <c r="H520" i="98"/>
  <c r="F517" i="98"/>
  <c r="F516" i="98"/>
  <c r="F518" i="98"/>
  <c r="H518" i="98"/>
  <c r="F514" i="98"/>
  <c r="H514" i="98"/>
  <c r="F510" i="98"/>
  <c r="F509" i="98"/>
  <c r="F507" i="98"/>
  <c r="F508" i="98"/>
  <c r="H508" i="98"/>
  <c r="H512" i="98"/>
  <c r="H521" i="98"/>
  <c r="F503" i="98"/>
  <c r="F504" i="98"/>
  <c r="H504" i="98"/>
  <c r="F501" i="98"/>
  <c r="F500" i="98"/>
  <c r="F496" i="98"/>
  <c r="F495" i="98"/>
  <c r="F497" i="98"/>
  <c r="H497" i="98"/>
  <c r="F493" i="98"/>
  <c r="F494" i="98"/>
  <c r="H494" i="98"/>
  <c r="F489" i="98"/>
  <c r="F490" i="98"/>
  <c r="H490" i="98"/>
  <c r="F487" i="98"/>
  <c r="F486" i="98"/>
  <c r="F488" i="98"/>
  <c r="H488" i="98"/>
  <c r="F485" i="98"/>
  <c r="F479" i="98"/>
  <c r="H479" i="98"/>
  <c r="F475" i="98"/>
  <c r="F474" i="98"/>
  <c r="F472" i="98"/>
  <c r="F473" i="98"/>
  <c r="H473" i="98"/>
  <c r="F469" i="98"/>
  <c r="H469" i="98"/>
  <c r="F466" i="98"/>
  <c r="F467" i="98"/>
  <c r="H467" i="98"/>
  <c r="F465" i="98"/>
  <c r="F463" i="98"/>
  <c r="F462" i="98"/>
  <c r="F461" i="98"/>
  <c r="F456" i="98"/>
  <c r="H456" i="98"/>
  <c r="F454" i="98"/>
  <c r="H454" i="98"/>
  <c r="F451" i="98"/>
  <c r="F450" i="98"/>
  <c r="F449" i="98"/>
  <c r="F446" i="98"/>
  <c r="F445" i="98"/>
  <c r="F444" i="98"/>
  <c r="F443" i="98"/>
  <c r="F436" i="98"/>
  <c r="F437" i="98"/>
  <c r="H437" i="98"/>
  <c r="F434" i="98"/>
  <c r="F435" i="98"/>
  <c r="H435" i="98"/>
  <c r="F424" i="98"/>
  <c r="F425" i="98"/>
  <c r="H425" i="98"/>
  <c r="F422" i="98"/>
  <c r="F423" i="98"/>
  <c r="H423" i="98"/>
  <c r="F420" i="98"/>
  <c r="H420" i="98"/>
  <c r="F416" i="98"/>
  <c r="F417" i="98"/>
  <c r="H417" i="98"/>
  <c r="F414" i="98"/>
  <c r="F415" i="98"/>
  <c r="H415" i="98"/>
  <c r="F410" i="98"/>
  <c r="F409" i="98"/>
  <c r="F407" i="98"/>
  <c r="F408" i="98"/>
  <c r="F403" i="98"/>
  <c r="F402" i="98"/>
  <c r="F404" i="98"/>
  <c r="H404" i="98"/>
  <c r="F400" i="98"/>
  <c r="F399" i="98"/>
  <c r="F398" i="98"/>
  <c r="F397" i="98"/>
  <c r="F393" i="98"/>
  <c r="F394" i="98"/>
  <c r="H394" i="98"/>
  <c r="F391" i="98"/>
  <c r="F392" i="98"/>
  <c r="F395" i="98"/>
  <c r="H395" i="98"/>
  <c r="F389" i="98"/>
  <c r="H389" i="98"/>
  <c r="F383" i="98"/>
  <c r="H383" i="98"/>
  <c r="F379" i="98"/>
  <c r="F380" i="98"/>
  <c r="H380" i="98"/>
  <c r="F377" i="98"/>
  <c r="F376" i="98"/>
  <c r="F378" i="98"/>
  <c r="H378" i="98"/>
  <c r="F375" i="98"/>
  <c r="F372" i="98"/>
  <c r="F371" i="98"/>
  <c r="F370" i="98"/>
  <c r="F369" i="98"/>
  <c r="F368" i="98"/>
  <c r="F367" i="98"/>
  <c r="F373" i="98"/>
  <c r="H373" i="98"/>
  <c r="F364" i="98"/>
  <c r="F363" i="98"/>
  <c r="F362" i="98"/>
  <c r="F361" i="98"/>
  <c r="F355" i="98"/>
  <c r="F354" i="98"/>
  <c r="F348" i="98"/>
  <c r="F347" i="98"/>
  <c r="F345" i="98"/>
  <c r="F344" i="98"/>
  <c r="F343" i="98"/>
  <c r="F338" i="98"/>
  <c r="F337" i="98"/>
  <c r="F336" i="98"/>
  <c r="F335" i="98"/>
  <c r="F334" i="98"/>
  <c r="F330" i="98"/>
  <c r="F331" i="98"/>
  <c r="H331" i="98"/>
  <c r="F328" i="98"/>
  <c r="F327" i="98"/>
  <c r="F326" i="98"/>
  <c r="F325" i="98"/>
  <c r="F329" i="98"/>
  <c r="H329" i="98"/>
  <c r="H332" i="98"/>
  <c r="F322" i="98"/>
  <c r="F321" i="98"/>
  <c r="F323" i="98"/>
  <c r="H323" i="98"/>
  <c r="F320" i="98"/>
  <c r="F319" i="98"/>
  <c r="F318" i="98"/>
  <c r="F315" i="98"/>
  <c r="F314" i="98"/>
  <c r="F313" i="98"/>
  <c r="F316" i="98"/>
  <c r="H316" i="98"/>
  <c r="F309" i="98"/>
  <c r="F308" i="98"/>
  <c r="F304" i="98"/>
  <c r="F305" i="98"/>
  <c r="H305" i="98"/>
  <c r="F302" i="98"/>
  <c r="F301" i="98"/>
  <c r="F303" i="98"/>
  <c r="F306" i="98"/>
  <c r="F296" i="98"/>
  <c r="F295" i="98"/>
  <c r="F293" i="98"/>
  <c r="F292" i="98"/>
  <c r="F291" i="98"/>
  <c r="F290" i="98"/>
  <c r="F284" i="98"/>
  <c r="H284" i="98"/>
  <c r="F282" i="98"/>
  <c r="H282" i="98"/>
  <c r="F280" i="98"/>
  <c r="H280" i="98"/>
  <c r="F276" i="98"/>
  <c r="F277" i="98"/>
  <c r="F274" i="98"/>
  <c r="F273" i="98"/>
  <c r="F275" i="98"/>
  <c r="H275" i="98"/>
  <c r="F272" i="98"/>
  <c r="F267" i="98"/>
  <c r="H267" i="98"/>
  <c r="F264" i="98"/>
  <c r="F263" i="98"/>
  <c r="F261" i="98"/>
  <c r="H261" i="98"/>
  <c r="F258" i="98"/>
  <c r="F257" i="98"/>
  <c r="F253" i="98"/>
  <c r="F254" i="98"/>
  <c r="H254" i="98"/>
  <c r="F251" i="98"/>
  <c r="F250" i="98"/>
  <c r="F252" i="98"/>
  <c r="F248" i="98"/>
  <c r="H248" i="98"/>
  <c r="F240" i="98"/>
  <c r="F241" i="98"/>
  <c r="H241" i="98"/>
  <c r="F238" i="98"/>
  <c r="F239" i="98"/>
  <c r="H239" i="98"/>
  <c r="G232" i="98"/>
  <c r="F231" i="98"/>
  <c r="F232" i="98"/>
  <c r="H232" i="98"/>
  <c r="F228" i="98"/>
  <c r="F229" i="98"/>
  <c r="H229" i="98"/>
  <c r="F225" i="98"/>
  <c r="H225" i="98"/>
  <c r="F221" i="98"/>
  <c r="F220" i="98"/>
  <c r="F222" i="98"/>
  <c r="H222" i="98"/>
  <c r="F217" i="98"/>
  <c r="F216" i="98"/>
  <c r="F218" i="98"/>
  <c r="H218" i="98"/>
  <c r="B89" i="29"/>
  <c r="F210" i="98"/>
  <c r="H210" i="98"/>
  <c r="F208" i="98"/>
  <c r="H208" i="98"/>
  <c r="F206" i="98"/>
  <c r="H206" i="98"/>
  <c r="F200" i="98"/>
  <c r="H200" i="98"/>
  <c r="F197" i="98"/>
  <c r="F196" i="98"/>
  <c r="F195" i="98"/>
  <c r="F198" i="98"/>
  <c r="H198" i="98"/>
  <c r="F193" i="98"/>
  <c r="H193" i="98"/>
  <c r="F190" i="98"/>
  <c r="F189" i="98"/>
  <c r="F188" i="98"/>
  <c r="F187" i="98"/>
  <c r="F191" i="98"/>
  <c r="H191" i="98"/>
  <c r="F182" i="98"/>
  <c r="F181" i="98"/>
  <c r="F180" i="98"/>
  <c r="F179" i="98"/>
  <c r="F176" i="98"/>
  <c r="F175" i="98"/>
  <c r="F174" i="98"/>
  <c r="F177" i="98"/>
  <c r="H177" i="98"/>
  <c r="F170" i="98"/>
  <c r="H170" i="98"/>
  <c r="F167" i="98"/>
  <c r="F166" i="98"/>
  <c r="F165" i="98"/>
  <c r="F162" i="98"/>
  <c r="F161" i="98"/>
  <c r="F163" i="98"/>
  <c r="H163" i="98"/>
  <c r="F160" i="98"/>
  <c r="F154" i="98"/>
  <c r="H154" i="98"/>
  <c r="F150" i="98"/>
  <c r="F149" i="98"/>
  <c r="F148" i="98"/>
  <c r="F151" i="98"/>
  <c r="H151" i="98"/>
  <c r="F146" i="98"/>
  <c r="F145" i="98"/>
  <c r="F144" i="98"/>
  <c r="F143" i="98"/>
  <c r="F142" i="98"/>
  <c r="F147" i="98"/>
  <c r="H147" i="98"/>
  <c r="F139" i="98"/>
  <c r="F140" i="98"/>
  <c r="H140" i="98"/>
  <c r="F138" i="98"/>
  <c r="F133" i="98"/>
  <c r="F132" i="98"/>
  <c r="F131" i="98"/>
  <c r="F130" i="98"/>
  <c r="F129" i="98"/>
  <c r="F126" i="98"/>
  <c r="F125" i="98"/>
  <c r="F124" i="98"/>
  <c r="F123" i="98"/>
  <c r="F122" i="98"/>
  <c r="F119" i="98"/>
  <c r="F118" i="98"/>
  <c r="F120" i="98"/>
  <c r="H120" i="98"/>
  <c r="F115" i="98"/>
  <c r="F114" i="98"/>
  <c r="F113" i="98"/>
  <c r="F112" i="98"/>
  <c r="F104" i="98"/>
  <c r="F103" i="98"/>
  <c r="F105" i="98"/>
  <c r="H105" i="98"/>
  <c r="F98" i="98"/>
  <c r="F97" i="98"/>
  <c r="F95" i="98"/>
  <c r="H95" i="98"/>
  <c r="F91" i="98"/>
  <c r="F90" i="98"/>
  <c r="F86" i="98"/>
  <c r="F85" i="98"/>
  <c r="F84" i="98"/>
  <c r="F87" i="98"/>
  <c r="H87" i="98"/>
  <c r="F81" i="98"/>
  <c r="H81" i="98"/>
  <c r="F77" i="98"/>
  <c r="H77" i="98"/>
  <c r="F73" i="98"/>
  <c r="F72" i="98"/>
  <c r="F71" i="98"/>
  <c r="F69" i="98"/>
  <c r="F68" i="98"/>
  <c r="F67" i="98"/>
  <c r="F70" i="98"/>
  <c r="H70" i="98"/>
  <c r="F66" i="98"/>
  <c r="F60" i="98"/>
  <c r="F59" i="98"/>
  <c r="F58" i="98"/>
  <c r="F61" i="98"/>
  <c r="H61" i="98"/>
  <c r="F56" i="98"/>
  <c r="F57" i="98"/>
  <c r="H57" i="98"/>
  <c r="F55" i="98"/>
  <c r="F54" i="98"/>
  <c r="F53" i="98"/>
  <c r="F52" i="98"/>
  <c r="F48" i="98"/>
  <c r="F47" i="98"/>
  <c r="F46" i="98"/>
  <c r="F44" i="98"/>
  <c r="F45" i="98"/>
  <c r="H45" i="98"/>
  <c r="F40" i="98"/>
  <c r="H40" i="98"/>
  <c r="F36" i="98"/>
  <c r="F37" i="98"/>
  <c r="H37" i="98"/>
  <c r="F34" i="98"/>
  <c r="F35" i="98"/>
  <c r="H35" i="98"/>
  <c r="F29" i="98"/>
  <c r="F28" i="98"/>
  <c r="F27" i="98"/>
  <c r="F26" i="98"/>
  <c r="F21" i="98"/>
  <c r="F20" i="98"/>
  <c r="F19" i="98"/>
  <c r="F22" i="98"/>
  <c r="H22" i="98"/>
  <c r="F16" i="98"/>
  <c r="F17" i="98"/>
  <c r="F15" i="98"/>
  <c r="C5" i="98"/>
  <c r="C8" i="97"/>
  <c r="I310" i="97" s="1"/>
  <c r="C7" i="97"/>
  <c r="F535" i="97"/>
  <c r="H535" i="97"/>
  <c r="F529" i="97"/>
  <c r="F530" i="97"/>
  <c r="H530" i="97"/>
  <c r="F527" i="97"/>
  <c r="F526" i="97"/>
  <c r="F520" i="97"/>
  <c r="H520" i="97"/>
  <c r="F517" i="97"/>
  <c r="F516" i="97"/>
  <c r="F514" i="97"/>
  <c r="H514" i="97"/>
  <c r="F510" i="97"/>
  <c r="F509" i="97"/>
  <c r="F507" i="97"/>
  <c r="F508" i="97"/>
  <c r="H508" i="97"/>
  <c r="F503" i="97"/>
  <c r="F504" i="97"/>
  <c r="H504" i="97"/>
  <c r="F501" i="97"/>
  <c r="F502" i="97"/>
  <c r="F500" i="97"/>
  <c r="F496" i="97"/>
  <c r="F495" i="97"/>
  <c r="F493" i="97"/>
  <c r="F494" i="97"/>
  <c r="H494" i="97"/>
  <c r="F489" i="97"/>
  <c r="F490" i="97"/>
  <c r="H490" i="97"/>
  <c r="F487" i="97"/>
  <c r="F486" i="97"/>
  <c r="F485" i="97"/>
  <c r="F488" i="97"/>
  <c r="H488" i="97"/>
  <c r="F479" i="97"/>
  <c r="H479" i="97"/>
  <c r="F475" i="97"/>
  <c r="F474" i="97"/>
  <c r="F476" i="97"/>
  <c r="H476" i="97"/>
  <c r="F472" i="97"/>
  <c r="F473" i="97"/>
  <c r="H473" i="97"/>
  <c r="F469" i="97"/>
  <c r="H469" i="97"/>
  <c r="F466" i="97"/>
  <c r="F465" i="97"/>
  <c r="F463" i="97"/>
  <c r="F462" i="97"/>
  <c r="F461" i="97"/>
  <c r="F456" i="97"/>
  <c r="H456" i="97"/>
  <c r="F454" i="97"/>
  <c r="H454" i="97"/>
  <c r="F451" i="97"/>
  <c r="F450" i="97"/>
  <c r="F449" i="97"/>
  <c r="F446" i="97"/>
  <c r="F445" i="97"/>
  <c r="F444" i="97"/>
  <c r="F443" i="97"/>
  <c r="F436" i="97"/>
  <c r="F437" i="97"/>
  <c r="H437" i="97"/>
  <c r="F434" i="97"/>
  <c r="F435" i="97"/>
  <c r="H435" i="97"/>
  <c r="F424" i="97"/>
  <c r="F425" i="97"/>
  <c r="H425" i="97"/>
  <c r="H426" i="97"/>
  <c r="F422" i="97"/>
  <c r="F423" i="97"/>
  <c r="H423" i="97"/>
  <c r="F420" i="97"/>
  <c r="H420" i="97"/>
  <c r="F416" i="97"/>
  <c r="F417" i="97"/>
  <c r="H417" i="97"/>
  <c r="F414" i="97"/>
  <c r="F415" i="97"/>
  <c r="F410" i="97"/>
  <c r="F409" i="97"/>
  <c r="F407" i="97"/>
  <c r="F408" i="97"/>
  <c r="F403" i="97"/>
  <c r="F402" i="97"/>
  <c r="F400" i="97"/>
  <c r="F399" i="97"/>
  <c r="F398" i="97"/>
  <c r="F397" i="97"/>
  <c r="F393" i="97"/>
  <c r="F394" i="97"/>
  <c r="F391" i="97"/>
  <c r="F392" i="97"/>
  <c r="F389" i="97"/>
  <c r="H389" i="97"/>
  <c r="F383" i="97"/>
  <c r="H383" i="97"/>
  <c r="F379" i="97"/>
  <c r="F380" i="97"/>
  <c r="H380" i="97"/>
  <c r="F377" i="97"/>
  <c r="F376" i="97"/>
  <c r="F378" i="97"/>
  <c r="H378" i="97"/>
  <c r="H381" i="97"/>
  <c r="F375" i="97"/>
  <c r="F372" i="97"/>
  <c r="F371" i="97"/>
  <c r="F370" i="97"/>
  <c r="F369" i="97"/>
  <c r="F368" i="97"/>
  <c r="F367" i="97"/>
  <c r="F364" i="97"/>
  <c r="F363" i="97"/>
  <c r="F362" i="97"/>
  <c r="F361" i="97"/>
  <c r="F355" i="97"/>
  <c r="F354" i="97"/>
  <c r="F348" i="97"/>
  <c r="F347" i="97"/>
  <c r="F345" i="97"/>
  <c r="F344" i="97"/>
  <c r="F343" i="97"/>
  <c r="F338" i="97"/>
  <c r="F337" i="97"/>
  <c r="F336" i="97"/>
  <c r="F335" i="97"/>
  <c r="F334" i="97"/>
  <c r="F330" i="97"/>
  <c r="F331" i="97"/>
  <c r="H331" i="97"/>
  <c r="F328" i="97"/>
  <c r="F327" i="97"/>
  <c r="F326" i="97"/>
  <c r="F325" i="97"/>
  <c r="F322" i="97"/>
  <c r="F321" i="97"/>
  <c r="F320" i="97"/>
  <c r="F319" i="97"/>
  <c r="F318" i="97"/>
  <c r="F315" i="97"/>
  <c r="F314" i="97"/>
  <c r="F313" i="97"/>
  <c r="F309" i="97"/>
  <c r="F308" i="97"/>
  <c r="F304" i="97"/>
  <c r="F305" i="97"/>
  <c r="H305" i="97"/>
  <c r="F302" i="97"/>
  <c r="F301" i="97"/>
  <c r="F296" i="97"/>
  <c r="F295" i="97"/>
  <c r="F297" i="97"/>
  <c r="H297" i="97"/>
  <c r="F293" i="97"/>
  <c r="F292" i="97"/>
  <c r="F291" i="97"/>
  <c r="F290" i="97"/>
  <c r="F284" i="97"/>
  <c r="H284" i="97"/>
  <c r="F282" i="97"/>
  <c r="H282" i="97"/>
  <c r="F280" i="97"/>
  <c r="H280" i="97"/>
  <c r="F276" i="97"/>
  <c r="F277" i="97"/>
  <c r="H277" i="97"/>
  <c r="F274" i="97"/>
  <c r="F273" i="97"/>
  <c r="F272" i="97"/>
  <c r="F267" i="97"/>
  <c r="H267" i="97"/>
  <c r="F264" i="97"/>
  <c r="F263" i="97"/>
  <c r="F261" i="97"/>
  <c r="H261" i="97"/>
  <c r="F258" i="97"/>
  <c r="F257" i="97"/>
  <c r="F253" i="97"/>
  <c r="F254" i="97"/>
  <c r="H254" i="97"/>
  <c r="F251" i="97"/>
  <c r="F250" i="97"/>
  <c r="F248" i="97"/>
  <c r="H248" i="97"/>
  <c r="F240" i="97"/>
  <c r="F241" i="97"/>
  <c r="H241" i="97"/>
  <c r="F238" i="97"/>
  <c r="F239" i="97"/>
  <c r="H239" i="97"/>
  <c r="G232" i="97"/>
  <c r="F231" i="97"/>
  <c r="F232" i="97"/>
  <c r="H232" i="97"/>
  <c r="F228" i="97"/>
  <c r="F229" i="97"/>
  <c r="H229" i="97"/>
  <c r="H233" i="97"/>
  <c r="F225" i="97"/>
  <c r="H225" i="97"/>
  <c r="F221" i="97"/>
  <c r="F220" i="97"/>
  <c r="F217" i="97"/>
  <c r="F216" i="97"/>
  <c r="F210" i="97"/>
  <c r="H210" i="97"/>
  <c r="F208" i="97"/>
  <c r="H208" i="97"/>
  <c r="H211" i="97"/>
  <c r="F206" i="97"/>
  <c r="H206" i="97"/>
  <c r="F200" i="97"/>
  <c r="H200" i="97"/>
  <c r="F197" i="97"/>
  <c r="F196" i="97"/>
  <c r="F195" i="97"/>
  <c r="F193" i="97"/>
  <c r="H193" i="97"/>
  <c r="F190" i="97"/>
  <c r="F189" i="97"/>
  <c r="F188" i="97"/>
  <c r="F187" i="97"/>
  <c r="F182" i="97"/>
  <c r="F181" i="97"/>
  <c r="F180" i="97"/>
  <c r="F179" i="97"/>
  <c r="F176" i="97"/>
  <c r="F175" i="97"/>
  <c r="F174" i="97"/>
  <c r="F177" i="97"/>
  <c r="H177" i="97"/>
  <c r="F170" i="97"/>
  <c r="H170" i="97"/>
  <c r="F167" i="97"/>
  <c r="F166" i="97"/>
  <c r="F165" i="97"/>
  <c r="F162" i="97"/>
  <c r="F161" i="97"/>
  <c r="F160" i="97"/>
  <c r="F154" i="97"/>
  <c r="H154" i="97"/>
  <c r="F150" i="97"/>
  <c r="F149" i="97"/>
  <c r="F148" i="97"/>
  <c r="F146" i="97"/>
  <c r="F145" i="97"/>
  <c r="F144" i="97"/>
  <c r="F143" i="97"/>
  <c r="F142" i="97"/>
  <c r="F139" i="97"/>
  <c r="F138" i="97"/>
  <c r="F140" i="97"/>
  <c r="H140" i="97"/>
  <c r="F133" i="97"/>
  <c r="F132" i="97"/>
  <c r="F131" i="97"/>
  <c r="F130" i="97"/>
  <c r="F129" i="97"/>
  <c r="F126" i="97"/>
  <c r="F125" i="97"/>
  <c r="F124" i="97"/>
  <c r="F123" i="97"/>
  <c r="F127" i="97"/>
  <c r="H127" i="97"/>
  <c r="F122" i="97"/>
  <c r="F119" i="97"/>
  <c r="F118" i="97"/>
  <c r="F115" i="97"/>
  <c r="F114" i="97"/>
  <c r="F113" i="97"/>
  <c r="F112" i="97"/>
  <c r="F104" i="97"/>
  <c r="F105" i="97"/>
  <c r="F103" i="97"/>
  <c r="F98" i="97"/>
  <c r="F97" i="97"/>
  <c r="F95" i="97"/>
  <c r="H95" i="97"/>
  <c r="F91" i="97"/>
  <c r="F92" i="97"/>
  <c r="H92" i="97"/>
  <c r="B363" i="29"/>
  <c r="F90" i="97"/>
  <c r="F86" i="97"/>
  <c r="F85" i="97"/>
  <c r="F84" i="97"/>
  <c r="F87" i="97"/>
  <c r="H87" i="97"/>
  <c r="F81" i="97"/>
  <c r="H81" i="97"/>
  <c r="F77" i="97"/>
  <c r="H77" i="97"/>
  <c r="F73" i="97"/>
  <c r="F72" i="97"/>
  <c r="F71" i="97"/>
  <c r="F69" i="97"/>
  <c r="F68" i="97"/>
  <c r="F67" i="97"/>
  <c r="F66" i="97"/>
  <c r="F60" i="97"/>
  <c r="F59" i="97"/>
  <c r="F58" i="97"/>
  <c r="F56" i="97"/>
  <c r="F55" i="97"/>
  <c r="F54" i="97"/>
  <c r="F53" i="97"/>
  <c r="F52" i="97"/>
  <c r="F48" i="97"/>
  <c r="F47" i="97"/>
  <c r="F46" i="97"/>
  <c r="F49" i="97"/>
  <c r="H49" i="97"/>
  <c r="F44" i="97"/>
  <c r="F45" i="97"/>
  <c r="H45" i="97"/>
  <c r="F40" i="97"/>
  <c r="H40" i="97"/>
  <c r="F36" i="97"/>
  <c r="F37" i="97"/>
  <c r="H37" i="97"/>
  <c r="F34" i="97"/>
  <c r="F35" i="97"/>
  <c r="H35" i="97"/>
  <c r="F29" i="97"/>
  <c r="F28" i="97"/>
  <c r="F27" i="97"/>
  <c r="F26" i="97"/>
  <c r="F21" i="97"/>
  <c r="F20" i="97"/>
  <c r="F19" i="97"/>
  <c r="F16" i="97"/>
  <c r="F15" i="97"/>
  <c r="C5" i="97"/>
  <c r="C8" i="96"/>
  <c r="I518" i="96" s="1"/>
  <c r="C7" i="96"/>
  <c r="F535" i="96"/>
  <c r="H535" i="96"/>
  <c r="F529" i="96"/>
  <c r="F530" i="96"/>
  <c r="H530" i="96"/>
  <c r="F527" i="96"/>
  <c r="F526" i="96"/>
  <c r="F520" i="96"/>
  <c r="H520" i="96"/>
  <c r="F517" i="96"/>
  <c r="F518" i="96"/>
  <c r="H518" i="96"/>
  <c r="B347" i="29"/>
  <c r="F516" i="96"/>
  <c r="F514" i="96"/>
  <c r="H514" i="96"/>
  <c r="F510" i="96"/>
  <c r="F509" i="96"/>
  <c r="F507" i="96"/>
  <c r="F508" i="96"/>
  <c r="H508" i="96"/>
  <c r="F503" i="96"/>
  <c r="F504" i="96"/>
  <c r="H504" i="96"/>
  <c r="F501" i="96"/>
  <c r="F502" i="96"/>
  <c r="F500" i="96"/>
  <c r="F496" i="96"/>
  <c r="F495" i="96"/>
  <c r="F493" i="96"/>
  <c r="F494" i="96"/>
  <c r="H494" i="96"/>
  <c r="F489" i="96"/>
  <c r="F490" i="96"/>
  <c r="H490" i="96"/>
  <c r="F487" i="96"/>
  <c r="F486" i="96"/>
  <c r="F485" i="96"/>
  <c r="F479" i="96"/>
  <c r="H479" i="96"/>
  <c r="F475" i="96"/>
  <c r="F474" i="96"/>
  <c r="F472" i="96"/>
  <c r="F473" i="96"/>
  <c r="H473" i="96"/>
  <c r="F469" i="96"/>
  <c r="H469" i="96"/>
  <c r="F466" i="96"/>
  <c r="F465" i="96"/>
  <c r="F463" i="96"/>
  <c r="F462" i="96"/>
  <c r="F461" i="96"/>
  <c r="F456" i="96"/>
  <c r="H456" i="96"/>
  <c r="F454" i="96"/>
  <c r="H454" i="96"/>
  <c r="F451" i="96"/>
  <c r="F450" i="96"/>
  <c r="F449" i="96"/>
  <c r="F446" i="96"/>
  <c r="F445" i="96"/>
  <c r="F444" i="96"/>
  <c r="F443" i="96"/>
  <c r="F436" i="96"/>
  <c r="F437" i="96"/>
  <c r="H437" i="96"/>
  <c r="F434" i="96"/>
  <c r="F435" i="96"/>
  <c r="H435" i="96"/>
  <c r="F424" i="96"/>
  <c r="F425" i="96"/>
  <c r="H425" i="96"/>
  <c r="F422" i="96"/>
  <c r="F423" i="96"/>
  <c r="H423" i="96"/>
  <c r="H426" i="96"/>
  <c r="F420" i="96"/>
  <c r="H420" i="96"/>
  <c r="F416" i="96"/>
  <c r="F417" i="96"/>
  <c r="H417" i="96"/>
  <c r="F414" i="96"/>
  <c r="F415" i="96"/>
  <c r="F410" i="96"/>
  <c r="F409" i="96"/>
  <c r="F411" i="96"/>
  <c r="F407" i="96"/>
  <c r="F408" i="96"/>
  <c r="F403" i="96"/>
  <c r="F402" i="96"/>
  <c r="F400" i="96"/>
  <c r="F399" i="96"/>
  <c r="F401" i="96"/>
  <c r="F398" i="96"/>
  <c r="H401" i="96"/>
  <c r="F397" i="96"/>
  <c r="F393" i="96"/>
  <c r="F394" i="96"/>
  <c r="H394" i="96"/>
  <c r="F391" i="96"/>
  <c r="F392" i="96"/>
  <c r="F389" i="96"/>
  <c r="H389" i="96"/>
  <c r="F383" i="96"/>
  <c r="H383" i="96"/>
  <c r="F379" i="96"/>
  <c r="F380" i="96"/>
  <c r="H380" i="96"/>
  <c r="H381" i="96"/>
  <c r="F377" i="96"/>
  <c r="F376" i="96"/>
  <c r="F375" i="96"/>
  <c r="F372" i="96"/>
  <c r="F371" i="96"/>
  <c r="F370" i="96"/>
  <c r="F369" i="96"/>
  <c r="F373" i="96"/>
  <c r="H373" i="96"/>
  <c r="F368" i="96"/>
  <c r="F367" i="96"/>
  <c r="F364" i="96"/>
  <c r="F363" i="96"/>
  <c r="F362" i="96"/>
  <c r="F361" i="96"/>
  <c r="F355" i="96"/>
  <c r="F356" i="96"/>
  <c r="H356" i="96"/>
  <c r="F354" i="96"/>
  <c r="F348" i="96"/>
  <c r="F347" i="96"/>
  <c r="F345" i="96"/>
  <c r="F344" i="96"/>
  <c r="F346" i="96"/>
  <c r="H346" i="96"/>
  <c r="F343" i="96"/>
  <c r="F338" i="96"/>
  <c r="F337" i="96"/>
  <c r="F336" i="96"/>
  <c r="F335" i="96"/>
  <c r="F334" i="96"/>
  <c r="F330" i="96"/>
  <c r="F331" i="96"/>
  <c r="H331" i="96"/>
  <c r="F328" i="96"/>
  <c r="F327" i="96"/>
  <c r="F326" i="96"/>
  <c r="F325" i="96"/>
  <c r="F322" i="96"/>
  <c r="F321" i="96"/>
  <c r="F320" i="96"/>
  <c r="F319" i="96"/>
  <c r="F318" i="96"/>
  <c r="F315" i="96"/>
  <c r="F314" i="96"/>
  <c r="F313" i="96"/>
  <c r="F309" i="96"/>
  <c r="F308" i="96"/>
  <c r="F304" i="96"/>
  <c r="F305" i="96"/>
  <c r="H305" i="96"/>
  <c r="F302" i="96"/>
  <c r="F301" i="96"/>
  <c r="F296" i="96"/>
  <c r="F295" i="96"/>
  <c r="F297" i="96"/>
  <c r="H297" i="96"/>
  <c r="F293" i="96"/>
  <c r="F292" i="96"/>
  <c r="F291" i="96"/>
  <c r="F290" i="96"/>
  <c r="F284" i="96"/>
  <c r="H284" i="96"/>
  <c r="F282" i="96"/>
  <c r="H282" i="96"/>
  <c r="F280" i="96"/>
  <c r="H280" i="96"/>
  <c r="F276" i="96"/>
  <c r="F277" i="96"/>
  <c r="H277" i="96"/>
  <c r="F274" i="96"/>
  <c r="F273" i="96"/>
  <c r="F272" i="96"/>
  <c r="F267" i="96"/>
  <c r="H267" i="96"/>
  <c r="F264" i="96"/>
  <c r="F265" i="96"/>
  <c r="H265" i="96"/>
  <c r="F263" i="96"/>
  <c r="F261" i="96"/>
  <c r="H261" i="96"/>
  <c r="F258" i="96"/>
  <c r="F257" i="96"/>
  <c r="F259" i="96"/>
  <c r="H259" i="96"/>
  <c r="F253" i="96"/>
  <c r="F254" i="96"/>
  <c r="H254" i="96"/>
  <c r="F251" i="96"/>
  <c r="F250" i="96"/>
  <c r="F252" i="96"/>
  <c r="F248" i="96"/>
  <c r="H248" i="96"/>
  <c r="F240" i="96"/>
  <c r="F241" i="96"/>
  <c r="H241" i="96"/>
  <c r="F238" i="96"/>
  <c r="F239" i="96"/>
  <c r="H239" i="96"/>
  <c r="G232" i="96"/>
  <c r="F231" i="96"/>
  <c r="F232" i="96"/>
  <c r="H232" i="96"/>
  <c r="F228" i="96"/>
  <c r="F229" i="96"/>
  <c r="H229" i="96"/>
  <c r="F225" i="96"/>
  <c r="H225" i="96"/>
  <c r="F221" i="96"/>
  <c r="F220" i="96"/>
  <c r="F217" i="96"/>
  <c r="F216" i="96"/>
  <c r="F218" i="96"/>
  <c r="H218" i="96"/>
  <c r="F210" i="96"/>
  <c r="H210" i="96"/>
  <c r="F208" i="96"/>
  <c r="H208" i="96"/>
  <c r="F206" i="96"/>
  <c r="H206" i="96"/>
  <c r="F200" i="96"/>
  <c r="H200" i="96"/>
  <c r="F197" i="96"/>
  <c r="F196" i="96"/>
  <c r="F195" i="96"/>
  <c r="F198" i="96"/>
  <c r="H198" i="96"/>
  <c r="F193" i="96"/>
  <c r="H193" i="96"/>
  <c r="F190" i="96"/>
  <c r="F189" i="96"/>
  <c r="F188" i="96"/>
  <c r="F187" i="96"/>
  <c r="F182" i="96"/>
  <c r="F181" i="96"/>
  <c r="F183" i="96"/>
  <c r="H183" i="96"/>
  <c r="F180" i="96"/>
  <c r="F179" i="96"/>
  <c r="F176" i="96"/>
  <c r="F175" i="96"/>
  <c r="F174" i="96"/>
  <c r="F170" i="96"/>
  <c r="H170" i="96"/>
  <c r="F167" i="96"/>
  <c r="F166" i="96"/>
  <c r="F165" i="96"/>
  <c r="F162" i="96"/>
  <c r="F161" i="96"/>
  <c r="F160" i="96"/>
  <c r="F154" i="96"/>
  <c r="H154" i="96"/>
  <c r="F150" i="96"/>
  <c r="F149" i="96"/>
  <c r="F148" i="96"/>
  <c r="F151" i="96"/>
  <c r="F146" i="96"/>
  <c r="F145" i="96"/>
  <c r="F144" i="96"/>
  <c r="F143" i="96"/>
  <c r="F142" i="96"/>
  <c r="F139" i="96"/>
  <c r="F138" i="96"/>
  <c r="F133" i="96"/>
  <c r="F132" i="96"/>
  <c r="F131" i="96"/>
  <c r="F130" i="96"/>
  <c r="F129" i="96"/>
  <c r="F126" i="96"/>
  <c r="F125" i="96"/>
  <c r="F124" i="96"/>
  <c r="F123" i="96"/>
  <c r="F122" i="96"/>
  <c r="F119" i="96"/>
  <c r="F118" i="96"/>
  <c r="F115" i="96"/>
  <c r="F114" i="96"/>
  <c r="F113" i="96"/>
  <c r="F112" i="96"/>
  <c r="F104" i="96"/>
  <c r="F103" i="96"/>
  <c r="F98" i="96"/>
  <c r="F97" i="96"/>
  <c r="F95" i="96"/>
  <c r="H95" i="96"/>
  <c r="F91" i="96"/>
  <c r="F90" i="96"/>
  <c r="F86" i="96"/>
  <c r="F85" i="96"/>
  <c r="F84" i="96"/>
  <c r="F81" i="96"/>
  <c r="H81" i="96"/>
  <c r="F77" i="96"/>
  <c r="H77" i="96"/>
  <c r="F73" i="96"/>
  <c r="F72" i="96"/>
  <c r="F71" i="96"/>
  <c r="F69" i="96"/>
  <c r="F68" i="96"/>
  <c r="F67" i="96"/>
  <c r="F66" i="96"/>
  <c r="F60" i="96"/>
  <c r="F59" i="96"/>
  <c r="F58" i="96"/>
  <c r="F61" i="96"/>
  <c r="H61" i="96"/>
  <c r="F56" i="96"/>
  <c r="F57" i="96"/>
  <c r="H57" i="96"/>
  <c r="F55" i="96"/>
  <c r="F54" i="96"/>
  <c r="F53" i="96"/>
  <c r="F52" i="96"/>
  <c r="F48" i="96"/>
  <c r="F49" i="96"/>
  <c r="H49" i="96"/>
  <c r="H50" i="96"/>
  <c r="F47" i="96"/>
  <c r="F46" i="96"/>
  <c r="F44" i="96"/>
  <c r="F45" i="96"/>
  <c r="H45" i="96"/>
  <c r="F40" i="96"/>
  <c r="H40" i="96"/>
  <c r="F36" i="96"/>
  <c r="F37" i="96"/>
  <c r="H37" i="96"/>
  <c r="F34" i="96"/>
  <c r="F35" i="96"/>
  <c r="F29" i="96"/>
  <c r="F28" i="96"/>
  <c r="F27" i="96"/>
  <c r="F26" i="96"/>
  <c r="F30" i="96"/>
  <c r="H30" i="96"/>
  <c r="F21" i="96"/>
  <c r="F22" i="96"/>
  <c r="H22" i="96"/>
  <c r="F20" i="96"/>
  <c r="F19" i="96"/>
  <c r="F16" i="96"/>
  <c r="F15" i="96"/>
  <c r="C5" i="96"/>
  <c r="C8" i="94"/>
  <c r="I87" i="94" s="1"/>
  <c r="C7" i="94"/>
  <c r="F535" i="94"/>
  <c r="H535" i="94"/>
  <c r="F529" i="94"/>
  <c r="F530" i="94"/>
  <c r="H530" i="94"/>
  <c r="F527" i="94"/>
  <c r="F526" i="94"/>
  <c r="F520" i="94"/>
  <c r="H520" i="94"/>
  <c r="F517" i="94"/>
  <c r="F516" i="94"/>
  <c r="F514" i="94"/>
  <c r="H514" i="94"/>
  <c r="F510" i="94"/>
  <c r="F509" i="94"/>
  <c r="F507" i="94"/>
  <c r="F508" i="94"/>
  <c r="H508" i="94"/>
  <c r="F503" i="94"/>
  <c r="F504" i="94"/>
  <c r="H504" i="94"/>
  <c r="F501" i="94"/>
  <c r="F500" i="94"/>
  <c r="F496" i="94"/>
  <c r="F495" i="94"/>
  <c r="F493" i="94"/>
  <c r="F494" i="94"/>
  <c r="H494" i="94"/>
  <c r="F489" i="94"/>
  <c r="F490" i="94"/>
  <c r="H490" i="94"/>
  <c r="F487" i="94"/>
  <c r="F486" i="94"/>
  <c r="F485" i="94"/>
  <c r="F479" i="94"/>
  <c r="H479" i="94"/>
  <c r="F475" i="94"/>
  <c r="F474" i="94"/>
  <c r="F472" i="94"/>
  <c r="F473" i="94"/>
  <c r="H473" i="94"/>
  <c r="F469" i="94"/>
  <c r="H469" i="94"/>
  <c r="F466" i="94"/>
  <c r="F465" i="94"/>
  <c r="F463" i="94"/>
  <c r="F462" i="94"/>
  <c r="F461" i="94"/>
  <c r="F456" i="94"/>
  <c r="H456" i="94"/>
  <c r="F454" i="94"/>
  <c r="H454" i="94"/>
  <c r="F451" i="94"/>
  <c r="F450" i="94"/>
  <c r="F449" i="94"/>
  <c r="F446" i="94"/>
  <c r="F445" i="94"/>
  <c r="F444" i="94"/>
  <c r="F443" i="94"/>
  <c r="F436" i="94"/>
  <c r="F437" i="94"/>
  <c r="H437" i="94"/>
  <c r="F434" i="94"/>
  <c r="F435" i="94"/>
  <c r="H435" i="94"/>
  <c r="F424" i="94"/>
  <c r="F425" i="94"/>
  <c r="H425" i="94"/>
  <c r="F422" i="94"/>
  <c r="F423" i="94"/>
  <c r="H423" i="94"/>
  <c r="F420" i="94"/>
  <c r="H420" i="94"/>
  <c r="F416" i="94"/>
  <c r="F417" i="94"/>
  <c r="H417" i="94"/>
  <c r="F414" i="94"/>
  <c r="F415" i="94"/>
  <c r="F410" i="94"/>
  <c r="F409" i="94"/>
  <c r="F407" i="94"/>
  <c r="F408" i="94"/>
  <c r="H408" i="94"/>
  <c r="F403" i="94"/>
  <c r="F402" i="94"/>
  <c r="F400" i="94"/>
  <c r="F399" i="94"/>
  <c r="F398" i="94"/>
  <c r="F397" i="94"/>
  <c r="F393" i="94"/>
  <c r="F394" i="94"/>
  <c r="H394" i="94"/>
  <c r="F391" i="94"/>
  <c r="F392" i="94"/>
  <c r="F389" i="94"/>
  <c r="H389" i="94"/>
  <c r="F383" i="94"/>
  <c r="H383" i="94"/>
  <c r="F379" i="94"/>
  <c r="F380" i="94"/>
  <c r="H380" i="94"/>
  <c r="F377" i="94"/>
  <c r="F376" i="94"/>
  <c r="F375" i="94"/>
  <c r="F372" i="94"/>
  <c r="F371" i="94"/>
  <c r="F370" i="94"/>
  <c r="F369" i="94"/>
  <c r="F368" i="94"/>
  <c r="F367" i="94"/>
  <c r="F364" i="94"/>
  <c r="F363" i="94"/>
  <c r="F362" i="94"/>
  <c r="F361" i="94"/>
  <c r="F355" i="94"/>
  <c r="F354" i="94"/>
  <c r="F348" i="94"/>
  <c r="F347" i="94"/>
  <c r="F345" i="94"/>
  <c r="F344" i="94"/>
  <c r="F343" i="94"/>
  <c r="F338" i="94"/>
  <c r="F337" i="94"/>
  <c r="F336" i="94"/>
  <c r="F335" i="94"/>
  <c r="F334" i="94"/>
  <c r="F330" i="94"/>
  <c r="F331" i="94"/>
  <c r="H331" i="94"/>
  <c r="F328" i="94"/>
  <c r="F327" i="94"/>
  <c r="F326" i="94"/>
  <c r="F325" i="94"/>
  <c r="F322" i="94"/>
  <c r="F321" i="94"/>
  <c r="F320" i="94"/>
  <c r="F319" i="94"/>
  <c r="F318" i="94"/>
  <c r="F315" i="94"/>
  <c r="F314" i="94"/>
  <c r="F313" i="94"/>
  <c r="F309" i="94"/>
  <c r="F308" i="94"/>
  <c r="F304" i="94"/>
  <c r="F305" i="94"/>
  <c r="H305" i="94"/>
  <c r="F302" i="94"/>
  <c r="F301" i="94"/>
  <c r="F296" i="94"/>
  <c r="F295" i="94"/>
  <c r="F293" i="94"/>
  <c r="F292" i="94"/>
  <c r="F294" i="94"/>
  <c r="F291" i="94"/>
  <c r="F290" i="94"/>
  <c r="F284" i="94"/>
  <c r="H284" i="94"/>
  <c r="F282" i="94"/>
  <c r="H282" i="94"/>
  <c r="F280" i="94"/>
  <c r="H280" i="94"/>
  <c r="F276" i="94"/>
  <c r="F277" i="94"/>
  <c r="H277" i="94"/>
  <c r="F274" i="94"/>
  <c r="F273" i="94"/>
  <c r="F272" i="94"/>
  <c r="F267" i="94"/>
  <c r="H267" i="94"/>
  <c r="F264" i="94"/>
  <c r="F263" i="94"/>
  <c r="F261" i="94"/>
  <c r="H261" i="94"/>
  <c r="F258" i="94"/>
  <c r="F257" i="94"/>
  <c r="F253" i="94"/>
  <c r="F254" i="94"/>
  <c r="H254" i="94"/>
  <c r="F251" i="94"/>
  <c r="F252" i="94"/>
  <c r="F250" i="94"/>
  <c r="F248" i="94"/>
  <c r="H248" i="94"/>
  <c r="F240" i="94"/>
  <c r="F241" i="94"/>
  <c r="H241" i="94"/>
  <c r="F238" i="94"/>
  <c r="F239" i="94"/>
  <c r="H239" i="94"/>
  <c r="G232" i="94"/>
  <c r="F231" i="94"/>
  <c r="F232" i="94"/>
  <c r="H232" i="94"/>
  <c r="F228" i="94"/>
  <c r="F229" i="94"/>
  <c r="H229" i="94"/>
  <c r="F225" i="94"/>
  <c r="H225" i="94"/>
  <c r="F221" i="94"/>
  <c r="F220" i="94"/>
  <c r="F217" i="94"/>
  <c r="F216" i="94"/>
  <c r="F210" i="94"/>
  <c r="H210" i="94"/>
  <c r="F208" i="94"/>
  <c r="H208" i="94"/>
  <c r="F206" i="94"/>
  <c r="H206" i="94"/>
  <c r="F200" i="94"/>
  <c r="H200" i="94"/>
  <c r="F197" i="94"/>
  <c r="F196" i="94"/>
  <c r="F195" i="94"/>
  <c r="F193" i="94"/>
  <c r="H193" i="94"/>
  <c r="F190" i="94"/>
  <c r="F189" i="94"/>
  <c r="F188" i="94"/>
  <c r="F187" i="94"/>
  <c r="F182" i="94"/>
  <c r="F181" i="94"/>
  <c r="F180" i="94"/>
  <c r="F179" i="94"/>
  <c r="F176" i="94"/>
  <c r="F175" i="94"/>
  <c r="F174" i="94"/>
  <c r="F177" i="94"/>
  <c r="H177" i="94"/>
  <c r="F170" i="94"/>
  <c r="H170" i="94"/>
  <c r="F167" i="94"/>
  <c r="F166" i="94"/>
  <c r="F165" i="94"/>
  <c r="F162" i="94"/>
  <c r="F161" i="94"/>
  <c r="F160" i="94"/>
  <c r="F154" i="94"/>
  <c r="H154" i="94"/>
  <c r="F150" i="94"/>
  <c r="F149" i="94"/>
  <c r="F148" i="94"/>
  <c r="F146" i="94"/>
  <c r="F145" i="94"/>
  <c r="F144" i="94"/>
  <c r="F143" i="94"/>
  <c r="F142" i="94"/>
  <c r="F139" i="94"/>
  <c r="F138" i="94"/>
  <c r="F133" i="94"/>
  <c r="F132" i="94"/>
  <c r="F131" i="94"/>
  <c r="F130" i="94"/>
  <c r="F129" i="94"/>
  <c r="F126" i="94"/>
  <c r="F125" i="94"/>
  <c r="F124" i="94"/>
  <c r="F123" i="94"/>
  <c r="F122" i="94"/>
  <c r="F119" i="94"/>
  <c r="F118" i="94"/>
  <c r="F115" i="94"/>
  <c r="F114" i="94"/>
  <c r="F113" i="94"/>
  <c r="F112" i="94"/>
  <c r="F104" i="94"/>
  <c r="F103" i="94"/>
  <c r="F105" i="94"/>
  <c r="H105" i="94"/>
  <c r="F98" i="94"/>
  <c r="F97" i="94"/>
  <c r="F95" i="94"/>
  <c r="H95" i="94"/>
  <c r="F91" i="94"/>
  <c r="F90" i="94"/>
  <c r="F92" i="94"/>
  <c r="H92" i="94"/>
  <c r="F86" i="94"/>
  <c r="F85" i="94"/>
  <c r="F84" i="94"/>
  <c r="F81" i="94"/>
  <c r="H81" i="94"/>
  <c r="F77" i="94"/>
  <c r="H77" i="94"/>
  <c r="F73" i="94"/>
  <c r="F72" i="94"/>
  <c r="F71" i="94"/>
  <c r="F69" i="94"/>
  <c r="F68" i="94"/>
  <c r="F67" i="94"/>
  <c r="F70" i="94"/>
  <c r="H70" i="94"/>
  <c r="F66" i="94"/>
  <c r="F60" i="94"/>
  <c r="F59" i="94"/>
  <c r="F58" i="94"/>
  <c r="F56" i="94"/>
  <c r="F55" i="94"/>
  <c r="F54" i="94"/>
  <c r="F53" i="94"/>
  <c r="F52" i="94"/>
  <c r="F48" i="94"/>
  <c r="F47" i="94"/>
  <c r="F46" i="94"/>
  <c r="F44" i="94"/>
  <c r="F45" i="94"/>
  <c r="H45" i="94"/>
  <c r="F40" i="94"/>
  <c r="H40" i="94"/>
  <c r="F36" i="94"/>
  <c r="F37" i="94"/>
  <c r="H37" i="94"/>
  <c r="F34" i="94"/>
  <c r="F35" i="94"/>
  <c r="H35" i="94"/>
  <c r="F29" i="94"/>
  <c r="F28" i="94"/>
  <c r="F27" i="94"/>
  <c r="F26" i="94"/>
  <c r="F21" i="94"/>
  <c r="F20" i="94"/>
  <c r="F19" i="94"/>
  <c r="F16" i="94"/>
  <c r="F15" i="94"/>
  <c r="C5" i="94"/>
  <c r="C7" i="79"/>
  <c r="C8" i="79"/>
  <c r="I200" i="79" s="1"/>
  <c r="I61" i="96"/>
  <c r="I233" i="96"/>
  <c r="I151" i="96"/>
  <c r="I323" i="96"/>
  <c r="I105" i="96"/>
  <c r="I241" i="96"/>
  <c r="I168" i="96"/>
  <c r="I423" i="96"/>
  <c r="I100" i="96"/>
  <c r="I531" i="96"/>
  <c r="C350" i="29" s="1"/>
  <c r="I268" i="96"/>
  <c r="C349" i="29" s="1"/>
  <c r="F316" i="96"/>
  <c r="H316" i="96"/>
  <c r="I208" i="96"/>
  <c r="I277" i="96"/>
  <c r="F467" i="94"/>
  <c r="H467" i="94"/>
  <c r="I468" i="96"/>
  <c r="G232" i="79"/>
  <c r="F231" i="79"/>
  <c r="F232" i="79"/>
  <c r="H232" i="79"/>
  <c r="F228" i="79"/>
  <c r="F229" i="79"/>
  <c r="H229" i="79"/>
  <c r="F15" i="79"/>
  <c r="F16" i="79"/>
  <c r="F19" i="79"/>
  <c r="F20" i="79"/>
  <c r="F21" i="79"/>
  <c r="F26" i="79"/>
  <c r="F27" i="79"/>
  <c r="F28" i="79"/>
  <c r="F30" i="79" s="1"/>
  <c r="H30" i="79" s="1"/>
  <c r="F29" i="79"/>
  <c r="F34" i="79"/>
  <c r="F35" i="79" s="1"/>
  <c r="F36" i="79"/>
  <c r="F37" i="79" s="1"/>
  <c r="H37" i="79" s="1"/>
  <c r="F40" i="79"/>
  <c r="H40" i="79" s="1"/>
  <c r="F44" i="79"/>
  <c r="F45" i="79" s="1"/>
  <c r="H45" i="79" s="1"/>
  <c r="F46" i="79"/>
  <c r="F49" i="79" s="1"/>
  <c r="H49" i="79" s="1"/>
  <c r="F47" i="79"/>
  <c r="F48" i="79"/>
  <c r="F52" i="79"/>
  <c r="F53" i="79"/>
  <c r="F54" i="79"/>
  <c r="F55" i="79"/>
  <c r="F57" i="79" s="1"/>
  <c r="H57" i="79" s="1"/>
  <c r="F56" i="79"/>
  <c r="F58" i="79"/>
  <c r="F59" i="79"/>
  <c r="F60" i="79"/>
  <c r="F66" i="79"/>
  <c r="F67" i="79"/>
  <c r="F68" i="79"/>
  <c r="F69" i="79"/>
  <c r="F71" i="79"/>
  <c r="F72" i="79"/>
  <c r="F73" i="79"/>
  <c r="F77" i="79"/>
  <c r="H77" i="79" s="1"/>
  <c r="F81" i="79"/>
  <c r="H81" i="79" s="1"/>
  <c r="F84" i="79"/>
  <c r="F85" i="79"/>
  <c r="F86" i="79"/>
  <c r="F87" i="79" s="1"/>
  <c r="H87" i="79" s="1"/>
  <c r="F90" i="79"/>
  <c r="F91" i="79"/>
  <c r="F95" i="79"/>
  <c r="H95" i="79" s="1"/>
  <c r="F97" i="79"/>
  <c r="F98" i="79"/>
  <c r="F103" i="79"/>
  <c r="F104" i="79"/>
  <c r="F105" i="79"/>
  <c r="H105" i="79" s="1"/>
  <c r="F112" i="79"/>
  <c r="F113" i="79"/>
  <c r="F114" i="79"/>
  <c r="F115" i="79"/>
  <c r="F118" i="79"/>
  <c r="F119" i="79"/>
  <c r="F122" i="79"/>
  <c r="F123" i="79"/>
  <c r="F124" i="79"/>
  <c r="F125" i="79"/>
  <c r="F126" i="79"/>
  <c r="F127" i="79" s="1"/>
  <c r="H127" i="79" s="1"/>
  <c r="F129" i="79"/>
  <c r="F130" i="79"/>
  <c r="F131" i="79"/>
  <c r="F132" i="79"/>
  <c r="F133" i="79"/>
  <c r="F138" i="79"/>
  <c r="F140" i="79"/>
  <c r="H140" i="79" s="1"/>
  <c r="F139" i="79"/>
  <c r="F142" i="79"/>
  <c r="F143" i="79"/>
  <c r="F144" i="79"/>
  <c r="F145" i="79"/>
  <c r="F146" i="79"/>
  <c r="F148" i="79"/>
  <c r="F149" i="79"/>
  <c r="F150" i="79"/>
  <c r="F154" i="79"/>
  <c r="H154" i="79"/>
  <c r="F160" i="79"/>
  <c r="F161" i="79"/>
  <c r="F162" i="79"/>
  <c r="F165" i="79"/>
  <c r="F166" i="79"/>
  <c r="F167" i="79"/>
  <c r="F170" i="79"/>
  <c r="H170" i="79"/>
  <c r="F174" i="79"/>
  <c r="F175" i="79"/>
  <c r="F176" i="79"/>
  <c r="F179" i="79"/>
  <c r="F180" i="79"/>
  <c r="F181" i="79"/>
  <c r="F182" i="79"/>
  <c r="F187" i="79"/>
  <c r="F188" i="79"/>
  <c r="F189" i="79"/>
  <c r="F190" i="79"/>
  <c r="F193" i="79"/>
  <c r="H193" i="79"/>
  <c r="F195" i="79"/>
  <c r="F196" i="79"/>
  <c r="F197" i="79"/>
  <c r="F200" i="79"/>
  <c r="H200" i="79"/>
  <c r="F206" i="79"/>
  <c r="H206" i="79"/>
  <c r="F208" i="79"/>
  <c r="H208" i="79"/>
  <c r="F210" i="79"/>
  <c r="H210" i="79"/>
  <c r="F216" i="79"/>
  <c r="F217" i="79"/>
  <c r="F220" i="79"/>
  <c r="F221" i="79"/>
  <c r="F222" i="79"/>
  <c r="H222" i="79"/>
  <c r="F225" i="79"/>
  <c r="H225" i="79"/>
  <c r="F238" i="79"/>
  <c r="F239" i="79"/>
  <c r="H239" i="79"/>
  <c r="F240" i="79"/>
  <c r="F241" i="79"/>
  <c r="H241" i="79"/>
  <c r="F248" i="79"/>
  <c r="H248" i="79"/>
  <c r="F250" i="79"/>
  <c r="F251" i="79"/>
  <c r="F253" i="79"/>
  <c r="F254" i="79"/>
  <c r="H254" i="79"/>
  <c r="F257" i="79"/>
  <c r="F258" i="79"/>
  <c r="F261" i="79"/>
  <c r="H261" i="79"/>
  <c r="F263" i="79"/>
  <c r="F264" i="79"/>
  <c r="F267" i="79"/>
  <c r="H267" i="79"/>
  <c r="F272" i="79"/>
  <c r="F273" i="79"/>
  <c r="F274" i="79"/>
  <c r="F276" i="79"/>
  <c r="F277" i="79"/>
  <c r="H277" i="79"/>
  <c r="F280" i="79"/>
  <c r="H280" i="79"/>
  <c r="F282" i="79"/>
  <c r="H282" i="79"/>
  <c r="F284" i="79"/>
  <c r="H284" i="79"/>
  <c r="F290" i="79"/>
  <c r="F291" i="79"/>
  <c r="F292" i="79"/>
  <c r="F293" i="79"/>
  <c r="F295" i="79"/>
  <c r="F296" i="79"/>
  <c r="F301" i="79"/>
  <c r="F302" i="79"/>
  <c r="F304" i="79"/>
  <c r="F305" i="79"/>
  <c r="H305" i="79"/>
  <c r="F308" i="79"/>
  <c r="F309" i="79"/>
  <c r="F313" i="79"/>
  <c r="F314" i="79"/>
  <c r="F315" i="79"/>
  <c r="F318" i="79"/>
  <c r="F319" i="79"/>
  <c r="F320" i="79"/>
  <c r="F321" i="79"/>
  <c r="F322" i="79"/>
  <c r="F325" i="79"/>
  <c r="F326" i="79"/>
  <c r="F327" i="79"/>
  <c r="F328" i="79"/>
  <c r="F330" i="79"/>
  <c r="F331" i="79"/>
  <c r="H331" i="79"/>
  <c r="F334" i="79"/>
  <c r="F335" i="79"/>
  <c r="F336" i="79"/>
  <c r="F337" i="79"/>
  <c r="F338" i="79"/>
  <c r="F343" i="79"/>
  <c r="F344" i="79"/>
  <c r="F345" i="79"/>
  <c r="F347" i="79"/>
  <c r="F348" i="79"/>
  <c r="F349" i="79"/>
  <c r="H349" i="79"/>
  <c r="F354" i="79"/>
  <c r="F355" i="79"/>
  <c r="F361" i="79"/>
  <c r="F362" i="79"/>
  <c r="F363" i="79"/>
  <c r="F364" i="79"/>
  <c r="F367" i="79"/>
  <c r="F368" i="79"/>
  <c r="F369" i="79"/>
  <c r="F370" i="79"/>
  <c r="F371" i="79"/>
  <c r="F372" i="79"/>
  <c r="F375" i="79"/>
  <c r="F376" i="79"/>
  <c r="F377" i="79"/>
  <c r="F379" i="79"/>
  <c r="F380" i="79"/>
  <c r="H380" i="79"/>
  <c r="F383" i="79"/>
  <c r="H383" i="79"/>
  <c r="F389" i="79"/>
  <c r="H389" i="79"/>
  <c r="F391" i="79"/>
  <c r="F392" i="79"/>
  <c r="F393" i="79"/>
  <c r="F394" i="79"/>
  <c r="H394" i="79"/>
  <c r="F397" i="79"/>
  <c r="F398" i="79"/>
  <c r="F399" i="79"/>
  <c r="F400" i="79"/>
  <c r="F401" i="79"/>
  <c r="H401" i="79"/>
  <c r="F402" i="79"/>
  <c r="F403" i="79"/>
  <c r="F407" i="79"/>
  <c r="F408" i="79"/>
  <c r="H408" i="79"/>
  <c r="F409" i="79"/>
  <c r="F410" i="79"/>
  <c r="F414" i="79"/>
  <c r="F415" i="79"/>
  <c r="H415" i="79"/>
  <c r="F416" i="79"/>
  <c r="F417" i="79"/>
  <c r="H417" i="79"/>
  <c r="F420" i="79"/>
  <c r="H420" i="79"/>
  <c r="F422" i="79"/>
  <c r="F423" i="79"/>
  <c r="H423" i="79"/>
  <c r="F424" i="79"/>
  <c r="F425" i="79"/>
  <c r="H425" i="79"/>
  <c r="F434" i="79"/>
  <c r="F435" i="79"/>
  <c r="H435" i="79"/>
  <c r="F436" i="79"/>
  <c r="F437" i="79"/>
  <c r="H437" i="79"/>
  <c r="F443" i="79"/>
  <c r="F444" i="79"/>
  <c r="F445" i="79"/>
  <c r="F446" i="79"/>
  <c r="F449" i="79"/>
  <c r="F450" i="79"/>
  <c r="F451" i="79"/>
  <c r="F454" i="79"/>
  <c r="H454" i="79"/>
  <c r="F456" i="79"/>
  <c r="H456" i="79"/>
  <c r="F461" i="79"/>
  <c r="F462" i="79"/>
  <c r="F463" i="79"/>
  <c r="F465" i="79"/>
  <c r="F466" i="79"/>
  <c r="F469" i="79"/>
  <c r="H469" i="79"/>
  <c r="F472" i="79"/>
  <c r="F473" i="79"/>
  <c r="H473" i="79"/>
  <c r="F474" i="79"/>
  <c r="F475" i="79"/>
  <c r="F479" i="79"/>
  <c r="H479" i="79"/>
  <c r="F485" i="79"/>
  <c r="F486" i="79"/>
  <c r="F487" i="79"/>
  <c r="F489" i="79"/>
  <c r="F490" i="79"/>
  <c r="H490" i="79"/>
  <c r="F493" i="79"/>
  <c r="F494" i="79"/>
  <c r="H494" i="79"/>
  <c r="F495" i="79"/>
  <c r="F496" i="79"/>
  <c r="F500" i="79"/>
  <c r="F501" i="79"/>
  <c r="F502" i="79"/>
  <c r="F503" i="79"/>
  <c r="F504" i="79"/>
  <c r="H504" i="79"/>
  <c r="F507" i="79"/>
  <c r="F508" i="79"/>
  <c r="H508" i="79"/>
  <c r="F509" i="79"/>
  <c r="F510" i="79"/>
  <c r="F514" i="79"/>
  <c r="H514" i="79"/>
  <c r="F516" i="79"/>
  <c r="F517" i="79"/>
  <c r="F518" i="79"/>
  <c r="H518" i="79"/>
  <c r="F520" i="79"/>
  <c r="H520" i="79"/>
  <c r="F526" i="79"/>
  <c r="F527" i="79"/>
  <c r="F529" i="79"/>
  <c r="F530" i="79"/>
  <c r="H530" i="79"/>
  <c r="F535" i="79"/>
  <c r="H535" i="79"/>
  <c r="F4" i="27"/>
  <c r="H6" i="27"/>
  <c r="C18" i="27"/>
  <c r="D18" i="27"/>
  <c r="D23" i="27"/>
  <c r="F303" i="79"/>
  <c r="H303" i="79"/>
  <c r="I481" i="96"/>
  <c r="F38" i="99"/>
  <c r="F395" i="99"/>
  <c r="H395" i="99"/>
  <c r="B133" i="29"/>
  <c r="H392" i="99"/>
  <c r="I392" i="99"/>
  <c r="H252" i="99"/>
  <c r="H426" i="99"/>
  <c r="F464" i="99"/>
  <c r="H464" i="99"/>
  <c r="H415" i="99"/>
  <c r="I535" i="99"/>
  <c r="C106" i="63" s="1"/>
  <c r="F294" i="98"/>
  <c r="H233" i="98"/>
  <c r="I508" i="97"/>
  <c r="C292" i="63" s="1"/>
  <c r="I57" i="97"/>
  <c r="I202" i="97"/>
  <c r="I428" i="97"/>
  <c r="F316" i="97"/>
  <c r="H316" i="97"/>
  <c r="I61" i="97"/>
  <c r="F74" i="97"/>
  <c r="H74" i="97"/>
  <c r="I229" i="97"/>
  <c r="I329" i="97"/>
  <c r="F528" i="97"/>
  <c r="I49" i="97"/>
  <c r="F70" i="97"/>
  <c r="H70" i="97"/>
  <c r="B6" i="53"/>
  <c r="F323" i="97"/>
  <c r="H323" i="97"/>
  <c r="I323" i="97"/>
  <c r="I504" i="97"/>
  <c r="I477" i="97"/>
  <c r="I420" i="97"/>
  <c r="I278" i="97"/>
  <c r="I105" i="97"/>
  <c r="I95" i="97"/>
  <c r="I70" i="97"/>
  <c r="I473" i="97"/>
  <c r="I394" i="97"/>
  <c r="I380" i="97"/>
  <c r="I331" i="97"/>
  <c r="I275" i="97"/>
  <c r="I208" i="97"/>
  <c r="I200" i="97"/>
  <c r="I170" i="97"/>
  <c r="I99" i="97"/>
  <c r="C280" i="63" s="1"/>
  <c r="I41" i="97"/>
  <c r="C362" i="29" s="1"/>
  <c r="I518" i="97"/>
  <c r="C290" i="63" s="1"/>
  <c r="I491" i="97"/>
  <c r="I435" i="97"/>
  <c r="I423" i="97"/>
  <c r="I412" i="97"/>
  <c r="C378" i="29" s="1"/>
  <c r="I405" i="97"/>
  <c r="C377" i="29" s="1"/>
  <c r="I349" i="97"/>
  <c r="I259" i="97"/>
  <c r="I252" i="97"/>
  <c r="I239" i="97"/>
  <c r="I222" i="97"/>
  <c r="C371" i="29" s="1"/>
  <c r="I184" i="97"/>
  <c r="I120" i="97"/>
  <c r="I87" i="97"/>
  <c r="I30" i="97"/>
  <c r="I502" i="97"/>
  <c r="I494" i="97"/>
  <c r="I468" i="97"/>
  <c r="I437" i="97"/>
  <c r="I408" i="97"/>
  <c r="I404" i="97"/>
  <c r="I395" i="97"/>
  <c r="C379" i="29" s="1"/>
  <c r="I298" i="97"/>
  <c r="I241" i="97"/>
  <c r="I232" i="97"/>
  <c r="I210" i="97"/>
  <c r="I198" i="97"/>
  <c r="I183" i="97"/>
  <c r="D35" i="53" s="1"/>
  <c r="I168" i="97"/>
  <c r="I163" i="97"/>
  <c r="I40" i="97"/>
  <c r="I23" i="97"/>
  <c r="I62" i="97"/>
  <c r="C277" i="63" s="1"/>
  <c r="I277" i="97"/>
  <c r="I339" i="97"/>
  <c r="I384" i="97"/>
  <c r="C375" i="29" s="1"/>
  <c r="I497" i="97"/>
  <c r="C293" i="63" s="1"/>
  <c r="H38" i="99"/>
  <c r="I38" i="99"/>
  <c r="F41" i="99"/>
  <c r="H41" i="99"/>
  <c r="I127" i="97"/>
  <c r="I63" i="97"/>
  <c r="C360" i="29" s="1"/>
  <c r="I528" i="97"/>
  <c r="I531" i="97"/>
  <c r="C386" i="29" s="1"/>
  <c r="I31" i="97"/>
  <c r="I311" i="97"/>
  <c r="I78" i="97"/>
  <c r="I106" i="97"/>
  <c r="I156" i="97"/>
  <c r="C364" i="29" s="1"/>
  <c r="I482" i="97"/>
  <c r="I522" i="97"/>
  <c r="I521" i="97"/>
  <c r="I107" i="97"/>
  <c r="I243" i="97"/>
  <c r="I357" i="97"/>
  <c r="C374" i="29" s="1"/>
  <c r="I340" i="97"/>
  <c r="I430" i="97"/>
  <c r="I244" i="97"/>
  <c r="I538" i="97"/>
  <c r="I203" i="107"/>
  <c r="C9" i="93" s="1"/>
  <c r="I255" i="107"/>
  <c r="I252" i="107"/>
  <c r="F395" i="107"/>
  <c r="H395" i="107"/>
  <c r="B23" i="93"/>
  <c r="H392" i="107"/>
  <c r="F278" i="107"/>
  <c r="H278" i="107"/>
  <c r="H417" i="107"/>
  <c r="I428" i="107"/>
  <c r="I223" i="107"/>
  <c r="H233" i="107"/>
  <c r="I294" i="107"/>
  <c r="I303" i="107"/>
  <c r="I481" i="107"/>
  <c r="I528" i="107"/>
  <c r="I100" i="107"/>
  <c r="I152" i="107"/>
  <c r="I171" i="107"/>
  <c r="I177" i="107"/>
  <c r="C10" i="93" s="1"/>
  <c r="I201" i="107"/>
  <c r="C12" i="93" s="1"/>
  <c r="I261" i="107"/>
  <c r="I310" i="107"/>
  <c r="I329" i="107"/>
  <c r="I332" i="107"/>
  <c r="I356" i="107"/>
  <c r="I373" i="107"/>
  <c r="I378" i="107"/>
  <c r="I381" i="107"/>
  <c r="I392" i="107"/>
  <c r="I411" i="107"/>
  <c r="I457" i="107"/>
  <c r="C24" i="93" s="1"/>
  <c r="I464" i="107"/>
  <c r="I490" i="107"/>
  <c r="I497" i="107"/>
  <c r="I508" i="107"/>
  <c r="I134" i="107"/>
  <c r="I163" i="107"/>
  <c r="I168" i="107"/>
  <c r="I183" i="107"/>
  <c r="C11" i="93" s="1"/>
  <c r="I193" i="107"/>
  <c r="I198" i="107"/>
  <c r="I206" i="107"/>
  <c r="I210" i="107"/>
  <c r="I232" i="107"/>
  <c r="I241" i="107"/>
  <c r="I254" i="107"/>
  <c r="I298" i="107"/>
  <c r="I351" i="107"/>
  <c r="I395" i="107"/>
  <c r="C23" i="93" s="1"/>
  <c r="I404" i="107"/>
  <c r="I408" i="107"/>
  <c r="I415" i="107"/>
  <c r="I425" i="107"/>
  <c r="I437" i="107"/>
  <c r="I454" i="107"/>
  <c r="I468" i="107"/>
  <c r="I488" i="107"/>
  <c r="I494" i="107"/>
  <c r="I502" i="107"/>
  <c r="I512" i="107"/>
  <c r="I530" i="107"/>
  <c r="I535" i="107"/>
  <c r="I92" i="107"/>
  <c r="C7" i="93" s="1"/>
  <c r="I140" i="107"/>
  <c r="I202" i="107"/>
  <c r="I225" i="107"/>
  <c r="I229" i="107"/>
  <c r="I267" i="107"/>
  <c r="I277" i="107"/>
  <c r="I280" i="107"/>
  <c r="I284" i="107"/>
  <c r="I339" i="107"/>
  <c r="I389" i="107"/>
  <c r="I401" i="107"/>
  <c r="I418" i="107"/>
  <c r="I479" i="107"/>
  <c r="I498" i="107"/>
  <c r="I505" i="107"/>
  <c r="I81" i="107"/>
  <c r="I87" i="107"/>
  <c r="I120" i="107"/>
  <c r="I135" i="107"/>
  <c r="I154" i="107"/>
  <c r="I184" i="107"/>
  <c r="I211" i="107"/>
  <c r="I222" i="107"/>
  <c r="C15" i="93"/>
  <c r="I233" i="107"/>
  <c r="I239" i="107"/>
  <c r="I242" i="107"/>
  <c r="I259" i="107"/>
  <c r="I316" i="107"/>
  <c r="I349" i="107"/>
  <c r="I365" i="107"/>
  <c r="I383" i="107"/>
  <c r="I405" i="107"/>
  <c r="C21" i="93" s="1"/>
  <c r="I412" i="107"/>
  <c r="C22" i="93" s="1"/>
  <c r="I423" i="107"/>
  <c r="I426" i="107"/>
  <c r="I435" i="107"/>
  <c r="I438" i="107"/>
  <c r="I476" i="107"/>
  <c r="I491" i="107"/>
  <c r="I518" i="107"/>
  <c r="I99" i="107"/>
  <c r="I116" i="107"/>
  <c r="I147" i="107"/>
  <c r="I151" i="107"/>
  <c r="I170" i="107"/>
  <c r="I191" i="107"/>
  <c r="I200" i="107"/>
  <c r="I208" i="107"/>
  <c r="I218" i="107"/>
  <c r="C14" i="93" s="1"/>
  <c r="I226" i="107"/>
  <c r="I248" i="107"/>
  <c r="I268" i="107"/>
  <c r="C27" i="93" s="1"/>
  <c r="I275" i="107"/>
  <c r="I285" i="107"/>
  <c r="C17" i="93" s="1"/>
  <c r="I297" i="107"/>
  <c r="I305" i="107"/>
  <c r="I331" i="107"/>
  <c r="I346" i="107"/>
  <c r="I380" i="107"/>
  <c r="I394" i="107"/>
  <c r="I447" i="107"/>
  <c r="C25" i="93" s="1"/>
  <c r="I452" i="107"/>
  <c r="I456" i="107"/>
  <c r="I469" i="107"/>
  <c r="I473" i="107"/>
  <c r="I480" i="107"/>
  <c r="I514" i="107"/>
  <c r="I531" i="107"/>
  <c r="C28" i="93" s="1"/>
  <c r="I95" i="107"/>
  <c r="I105" i="107"/>
  <c r="I127" i="107"/>
  <c r="I234" i="107"/>
  <c r="C13" i="93" s="1"/>
  <c r="I265" i="107"/>
  <c r="I278" i="107"/>
  <c r="I282" i="107"/>
  <c r="I323" i="107"/>
  <c r="I350" i="107"/>
  <c r="I384" i="107"/>
  <c r="C19" i="93" s="1"/>
  <c r="I417" i="107"/>
  <c r="I420" i="107"/>
  <c r="I467" i="107"/>
  <c r="I477" i="107"/>
  <c r="I504" i="107"/>
  <c r="I511" i="107"/>
  <c r="I477" i="106"/>
  <c r="I265" i="106"/>
  <c r="I490" i="106"/>
  <c r="I452" i="106"/>
  <c r="I305" i="106"/>
  <c r="I191" i="106"/>
  <c r="I77" i="106"/>
  <c r="I476" i="106"/>
  <c r="I316" i="106"/>
  <c r="I154" i="106"/>
  <c r="I505" i="106"/>
  <c r="I339" i="106"/>
  <c r="I225" i="106"/>
  <c r="I535" i="106"/>
  <c r="I437" i="106"/>
  <c r="I298" i="106"/>
  <c r="I198" i="106"/>
  <c r="I40" i="106"/>
  <c r="F30" i="106"/>
  <c r="H30" i="106"/>
  <c r="F323" i="106"/>
  <c r="H323" i="106"/>
  <c r="F70" i="106"/>
  <c r="H70" i="106"/>
  <c r="I70" i="106"/>
  <c r="F120" i="106"/>
  <c r="H120" i="106"/>
  <c r="F222" i="106"/>
  <c r="H222" i="106"/>
  <c r="F259" i="106"/>
  <c r="H259" i="106"/>
  <c r="I468" i="106"/>
  <c r="I303" i="106"/>
  <c r="H504" i="106"/>
  <c r="I504" i="106"/>
  <c r="I329" i="106"/>
  <c r="I155" i="106"/>
  <c r="H242" i="106"/>
  <c r="F349" i="106"/>
  <c r="H349" i="106"/>
  <c r="I351" i="106"/>
  <c r="H35" i="104"/>
  <c r="F116" i="104"/>
  <c r="H116" i="104"/>
  <c r="I232" i="104"/>
  <c r="F275" i="104"/>
  <c r="H275" i="104"/>
  <c r="I275" i="104"/>
  <c r="F323" i="104"/>
  <c r="H323" i="104"/>
  <c r="I323" i="104"/>
  <c r="I420" i="104"/>
  <c r="I282" i="104"/>
  <c r="I265" i="104"/>
  <c r="I394" i="104"/>
  <c r="I248" i="104"/>
  <c r="I208" i="104"/>
  <c r="I200" i="104"/>
  <c r="I170" i="104"/>
  <c r="I535" i="104"/>
  <c r="C241" i="63" s="1"/>
  <c r="I454" i="104"/>
  <c r="I435" i="104"/>
  <c r="I239" i="104"/>
  <c r="I81" i="104"/>
  <c r="I35" i="104"/>
  <c r="I280" i="104"/>
  <c r="I277" i="104"/>
  <c r="I267" i="104"/>
  <c r="C239" i="63" s="1"/>
  <c r="I229" i="104"/>
  <c r="F57" i="104"/>
  <c r="H57" i="104"/>
  <c r="I261" i="104"/>
  <c r="F294" i="104"/>
  <c r="F346" i="104"/>
  <c r="H346" i="104"/>
  <c r="I346" i="104"/>
  <c r="I520" i="104"/>
  <c r="K42" i="53" s="1"/>
  <c r="H294" i="103"/>
  <c r="H408" i="103"/>
  <c r="F38" i="103"/>
  <c r="H37" i="103"/>
  <c r="H17" i="103"/>
  <c r="H211" i="103"/>
  <c r="H392" i="103"/>
  <c r="F38" i="102"/>
  <c r="H38" i="102"/>
  <c r="H35" i="102"/>
  <c r="H242" i="102"/>
  <c r="F316" i="102"/>
  <c r="H316" i="102"/>
  <c r="H426" i="102"/>
  <c r="I425" i="102"/>
  <c r="F30" i="102"/>
  <c r="H30" i="102"/>
  <c r="H415" i="102"/>
  <c r="F87" i="102"/>
  <c r="H87" i="102"/>
  <c r="H392" i="102"/>
  <c r="F365" i="101"/>
  <c r="H365" i="101"/>
  <c r="H426" i="101"/>
  <c r="H35" i="101"/>
  <c r="F151" i="101"/>
  <c r="H151" i="101"/>
  <c r="F306" i="101"/>
  <c r="H252" i="101"/>
  <c r="H35" i="100"/>
  <c r="H408" i="100"/>
  <c r="H417" i="100"/>
  <c r="F395" i="100"/>
  <c r="H395" i="100"/>
  <c r="B168" i="29"/>
  <c r="H392" i="100"/>
  <c r="I40" i="100"/>
  <c r="I254" i="100"/>
  <c r="I218" i="100"/>
  <c r="C159" i="29" s="1"/>
  <c r="I469" i="100"/>
  <c r="I427" i="107"/>
  <c r="I522" i="107"/>
  <c r="I521" i="107"/>
  <c r="I155" i="107"/>
  <c r="I470" i="107"/>
  <c r="I482" i="107"/>
  <c r="C26" i="93" s="1"/>
  <c r="I306" i="107"/>
  <c r="I203" i="106"/>
  <c r="I470" i="106"/>
  <c r="I156" i="107"/>
  <c r="C8" i="93" s="1"/>
  <c r="I311" i="107"/>
  <c r="I430" i="107"/>
  <c r="I429" i="107"/>
  <c r="C20" i="93" s="1"/>
  <c r="I106" i="106"/>
  <c r="I212" i="107"/>
  <c r="I340" i="107"/>
  <c r="I357" i="107"/>
  <c r="C18" i="93" s="1"/>
  <c r="I107" i="106"/>
  <c r="I243" i="107"/>
  <c r="F191" i="79"/>
  <c r="H191" i="79"/>
  <c r="F151" i="79"/>
  <c r="H151" i="79"/>
  <c r="F531" i="97"/>
  <c r="H531" i="97"/>
  <c r="B386" i="29"/>
  <c r="H528" i="97"/>
  <c r="F511" i="97"/>
  <c r="H511" i="97"/>
  <c r="H512" i="97"/>
  <c r="F505" i="97"/>
  <c r="H505" i="97"/>
  <c r="B382" i="29"/>
  <c r="H502" i="97"/>
  <c r="F497" i="97"/>
  <c r="H497" i="97"/>
  <c r="H498" i="97"/>
  <c r="F491" i="97"/>
  <c r="H491" i="97"/>
  <c r="H477" i="97"/>
  <c r="H482" i="97"/>
  <c r="F467" i="97"/>
  <c r="H467" i="97"/>
  <c r="F464" i="97"/>
  <c r="H464" i="97"/>
  <c r="H468" i="97"/>
  <c r="H470" i="97"/>
  <c r="F452" i="97"/>
  <c r="H452" i="97"/>
  <c r="H457" i="97"/>
  <c r="F447" i="97"/>
  <c r="H447" i="97"/>
  <c r="B381" i="29"/>
  <c r="H438" i="97"/>
  <c r="F418" i="97"/>
  <c r="H418" i="97"/>
  <c r="H415" i="97"/>
  <c r="F411" i="97"/>
  <c r="H408" i="97"/>
  <c r="F404" i="97"/>
  <c r="H404" i="97"/>
  <c r="F401" i="97"/>
  <c r="H401" i="97"/>
  <c r="H392" i="97"/>
  <c r="F373" i="97"/>
  <c r="H373" i="97"/>
  <c r="F365" i="97"/>
  <c r="H365" i="97"/>
  <c r="H384" i="97"/>
  <c r="F356" i="97"/>
  <c r="H356" i="97"/>
  <c r="F349" i="97"/>
  <c r="H349" i="97"/>
  <c r="F346" i="97"/>
  <c r="H346" i="97"/>
  <c r="F339" i="97"/>
  <c r="H339" i="97"/>
  <c r="F329" i="97"/>
  <c r="H329" i="97"/>
  <c r="H332" i="97"/>
  <c r="F310" i="97"/>
  <c r="H310" i="97"/>
  <c r="F303" i="97"/>
  <c r="F306" i="97"/>
  <c r="F294" i="97"/>
  <c r="H294" i="97"/>
  <c r="F275" i="97"/>
  <c r="H275" i="97"/>
  <c r="F265" i="97"/>
  <c r="H265" i="97"/>
  <c r="F259" i="97"/>
  <c r="H259" i="97"/>
  <c r="F252" i="97"/>
  <c r="H252" i="97"/>
  <c r="F255" i="97"/>
  <c r="H255" i="97"/>
  <c r="H268" i="97"/>
  <c r="B385" i="29"/>
  <c r="H242" i="97"/>
  <c r="F222" i="97"/>
  <c r="H222" i="97"/>
  <c r="B371" i="29"/>
  <c r="F218" i="97"/>
  <c r="H218" i="97"/>
  <c r="F198" i="97"/>
  <c r="H198" i="97"/>
  <c r="F191" i="97"/>
  <c r="H191" i="97"/>
  <c r="H201" i="97"/>
  <c r="B368" i="29"/>
  <c r="F183" i="97"/>
  <c r="H183" i="97"/>
  <c r="B366" i="29"/>
  <c r="F168" i="97"/>
  <c r="H168" i="97"/>
  <c r="F163" i="97"/>
  <c r="H163" i="97"/>
  <c r="F151" i="97"/>
  <c r="H151" i="97"/>
  <c r="F147" i="97"/>
  <c r="H147" i="97"/>
  <c r="H152" i="97"/>
  <c r="H155" i="97"/>
  <c r="F120" i="97"/>
  <c r="H120" i="97"/>
  <c r="F116" i="97"/>
  <c r="H116" i="97"/>
  <c r="H105" i="97"/>
  <c r="F99" i="97"/>
  <c r="H99" i="97"/>
  <c r="H100" i="97"/>
  <c r="F61" i="97"/>
  <c r="H61" i="97"/>
  <c r="F57" i="97"/>
  <c r="H57" i="97"/>
  <c r="H62" i="97"/>
  <c r="H50" i="97"/>
  <c r="F38" i="97"/>
  <c r="F30" i="97"/>
  <c r="H30" i="97"/>
  <c r="F22" i="97"/>
  <c r="H22" i="97"/>
  <c r="F17" i="97"/>
  <c r="H17" i="97"/>
  <c r="F528" i="96"/>
  <c r="F511" i="96"/>
  <c r="H511" i="96"/>
  <c r="H512" i="96"/>
  <c r="F505" i="96"/>
  <c r="H505" i="96"/>
  <c r="B346" i="29"/>
  <c r="H502" i="96"/>
  <c r="F497" i="96"/>
  <c r="H497" i="96"/>
  <c r="H498" i="96"/>
  <c r="F488" i="96"/>
  <c r="H488" i="96"/>
  <c r="F476" i="96"/>
  <c r="H476" i="96"/>
  <c r="H477" i="96"/>
  <c r="F467" i="96"/>
  <c r="H467" i="96"/>
  <c r="F464" i="96"/>
  <c r="H464" i="96"/>
  <c r="F452" i="96"/>
  <c r="H452" i="96"/>
  <c r="F447" i="96"/>
  <c r="H447" i="96"/>
  <c r="B345" i="29"/>
  <c r="H438" i="96"/>
  <c r="H408" i="96"/>
  <c r="F404" i="96"/>
  <c r="H404" i="96"/>
  <c r="F395" i="96"/>
  <c r="H395" i="96"/>
  <c r="B343" i="29"/>
  <c r="H392" i="96"/>
  <c r="F378" i="96"/>
  <c r="H378" i="96"/>
  <c r="F365" i="96"/>
  <c r="H365" i="96"/>
  <c r="F349" i="96"/>
  <c r="H349" i="96"/>
  <c r="H350" i="96"/>
  <c r="H351" i="96"/>
  <c r="F339" i="96"/>
  <c r="H339" i="96"/>
  <c r="F329" i="96"/>
  <c r="H329" i="96"/>
  <c r="H332" i="96"/>
  <c r="F323" i="96"/>
  <c r="H323" i="96"/>
  <c r="F310" i="96"/>
  <c r="H310" i="96"/>
  <c r="F303" i="96"/>
  <c r="F294" i="96"/>
  <c r="F298" i="96"/>
  <c r="H298" i="96"/>
  <c r="F275" i="96"/>
  <c r="H275" i="96"/>
  <c r="F278" i="96"/>
  <c r="H278" i="96"/>
  <c r="H285" i="96"/>
  <c r="H252" i="96"/>
  <c r="F255" i="96"/>
  <c r="H255" i="96"/>
  <c r="H242" i="96"/>
  <c r="H233" i="96"/>
  <c r="F222" i="96"/>
  <c r="H222" i="96"/>
  <c r="B335" i="29"/>
  <c r="H234" i="96"/>
  <c r="H211" i="96"/>
  <c r="F191" i="96"/>
  <c r="H191" i="96"/>
  <c r="H201" i="96"/>
  <c r="B332" i="29"/>
  <c r="B331" i="29"/>
  <c r="F168" i="96"/>
  <c r="H168" i="96"/>
  <c r="F163" i="96"/>
  <c r="H163" i="96"/>
  <c r="H151" i="96"/>
  <c r="F147" i="96"/>
  <c r="H147" i="96"/>
  <c r="H152" i="96"/>
  <c r="H155" i="96"/>
  <c r="F140" i="96"/>
  <c r="H140" i="96"/>
  <c r="F127" i="96"/>
  <c r="H127" i="96"/>
  <c r="F120" i="96"/>
  <c r="H120" i="96"/>
  <c r="F116" i="96"/>
  <c r="H116" i="96"/>
  <c r="F105" i="96"/>
  <c r="H105" i="96"/>
  <c r="F99" i="96"/>
  <c r="H99" i="96"/>
  <c r="H100" i="96"/>
  <c r="F92" i="96"/>
  <c r="H92" i="96"/>
  <c r="B327" i="29"/>
  <c r="F87" i="96"/>
  <c r="H87" i="96"/>
  <c r="F74" i="96"/>
  <c r="H74" i="96"/>
  <c r="C5" i="53"/>
  <c r="F70" i="96"/>
  <c r="H70" i="96"/>
  <c r="B5" i="53"/>
  <c r="D5" i="53"/>
  <c r="H62" i="96"/>
  <c r="H63" i="96"/>
  <c r="H35" i="96"/>
  <c r="F38" i="96"/>
  <c r="F488" i="94"/>
  <c r="H488" i="94"/>
  <c r="F265" i="94"/>
  <c r="H265" i="94"/>
  <c r="F222" i="94"/>
  <c r="H222" i="94"/>
  <c r="F191" i="94"/>
  <c r="H191" i="94"/>
  <c r="F127" i="94"/>
  <c r="H127" i="94"/>
  <c r="F99" i="94"/>
  <c r="H99" i="94"/>
  <c r="F87" i="94"/>
  <c r="H87" i="94"/>
  <c r="I479" i="97"/>
  <c r="I252" i="79"/>
  <c r="I193" i="104"/>
  <c r="I425" i="103"/>
  <c r="I248" i="101"/>
  <c r="I420" i="101"/>
  <c r="I425" i="101"/>
  <c r="I423" i="100"/>
  <c r="I232" i="100"/>
  <c r="I389" i="99"/>
  <c r="I514" i="99"/>
  <c r="I252" i="99"/>
  <c r="I429" i="97"/>
  <c r="C376" i="29" s="1"/>
  <c r="I212" i="97"/>
  <c r="I427" i="97"/>
  <c r="I457" i="97"/>
  <c r="C288" i="63" s="1"/>
  <c r="I135" i="97"/>
  <c r="I392" i="97"/>
  <c r="I490" i="97"/>
  <c r="I37" i="97"/>
  <c r="I193" i="97"/>
  <c r="I254" i="97"/>
  <c r="I415" i="97"/>
  <c r="I535" i="97"/>
  <c r="C296" i="63" s="1"/>
  <c r="I211" i="97"/>
  <c r="I316" i="97"/>
  <c r="I426" i="97"/>
  <c r="I50" i="97"/>
  <c r="I248" i="97"/>
  <c r="I456" i="97"/>
  <c r="I234" i="97"/>
  <c r="C369" i="29" s="1"/>
  <c r="I332" i="97"/>
  <c r="I152" i="97"/>
  <c r="I536" i="97"/>
  <c r="C388" i="29" s="1"/>
  <c r="I481" i="97"/>
  <c r="I75" i="97"/>
  <c r="C361" i="29" s="1"/>
  <c r="I306" i="97"/>
  <c r="I505" i="97"/>
  <c r="C382" i="29" s="1"/>
  <c r="I373" i="97"/>
  <c r="I284" i="97"/>
  <c r="I134" i="97"/>
  <c r="I206" i="97"/>
  <c r="I351" i="97"/>
  <c r="I454" i="97"/>
  <c r="I81" i="97"/>
  <c r="I233" i="97"/>
  <c r="I365" i="97"/>
  <c r="I476" i="97"/>
  <c r="I116" i="97"/>
  <c r="I285" i="97"/>
  <c r="C373" i="29" s="1"/>
  <c r="I514" i="97"/>
  <c r="I282" i="97"/>
  <c r="I480" i="97"/>
  <c r="I135" i="96"/>
  <c r="I470" i="96"/>
  <c r="I252" i="96"/>
  <c r="I380" i="96"/>
  <c r="I183" i="96"/>
  <c r="C331" i="29" s="1"/>
  <c r="I454" i="96"/>
  <c r="I428" i="96"/>
  <c r="I373" i="96"/>
  <c r="I457" i="96"/>
  <c r="C260" i="63" s="1"/>
  <c r="I99" i="96"/>
  <c r="C252" i="63" s="1"/>
  <c r="I38" i="96"/>
  <c r="I62" i="96"/>
  <c r="C249" i="63" s="1"/>
  <c r="I420" i="96"/>
  <c r="I225" i="96"/>
  <c r="I78" i="96"/>
  <c r="I418" i="96"/>
  <c r="I303" i="96"/>
  <c r="I81" i="96"/>
  <c r="I497" i="96"/>
  <c r="C265" i="63" s="1"/>
  <c r="I206" i="96"/>
  <c r="I41" i="96"/>
  <c r="C326" i="29" s="1"/>
  <c r="I394" i="96"/>
  <c r="I357" i="96"/>
  <c r="C338" i="29" s="1"/>
  <c r="I504" i="96"/>
  <c r="I222" i="96"/>
  <c r="C335" i="29" s="1"/>
  <c r="I310" i="96"/>
  <c r="I74" i="96"/>
  <c r="I511" i="96"/>
  <c r="I218" i="96"/>
  <c r="C334" i="29" s="1"/>
  <c r="I401" i="96"/>
  <c r="F497" i="79"/>
  <c r="H497" i="79"/>
  <c r="F476" i="79"/>
  <c r="H476" i="79"/>
  <c r="F447" i="79"/>
  <c r="H447" i="79"/>
  <c r="I225" i="103"/>
  <c r="I479" i="103"/>
  <c r="I514" i="103"/>
  <c r="I490" i="104"/>
  <c r="I310" i="104"/>
  <c r="J35" i="53"/>
  <c r="C384" i="29"/>
  <c r="C295" i="63"/>
  <c r="C286" i="63"/>
  <c r="I520" i="97"/>
  <c r="K35" i="53" s="1"/>
  <c r="I171" i="97"/>
  <c r="C282" i="63" s="1"/>
  <c r="I45" i="97"/>
  <c r="I177" i="97"/>
  <c r="I35" i="97"/>
  <c r="I201" i="97"/>
  <c r="C368" i="29" s="1"/>
  <c r="I280" i="97"/>
  <c r="I488" i="97"/>
  <c r="I467" i="97"/>
  <c r="I265" i="97"/>
  <c r="I74" i="97"/>
  <c r="I469" i="97"/>
  <c r="I346" i="97"/>
  <c r="I255" i="97"/>
  <c r="I191" i="97"/>
  <c r="I77" i="97"/>
  <c r="I438" i="97"/>
  <c r="I383" i="97"/>
  <c r="I242" i="97"/>
  <c r="I154" i="97"/>
  <c r="I530" i="97"/>
  <c r="I425" i="97"/>
  <c r="I498" i="97"/>
  <c r="I225" i="97"/>
  <c r="I356" i="97"/>
  <c r="I140" i="97"/>
  <c r="I381" i="97"/>
  <c r="I294" i="97"/>
  <c r="I512" i="97"/>
  <c r="I411" i="97"/>
  <c r="I203" i="97"/>
  <c r="C365" i="29" s="1"/>
  <c r="I389" i="97"/>
  <c r="I303" i="97"/>
  <c r="I417" i="97"/>
  <c r="I223" i="97"/>
  <c r="I22" i="97"/>
  <c r="I452" i="97"/>
  <c r="I305" i="97"/>
  <c r="I226" i="97"/>
  <c r="I151" i="97"/>
  <c r="I464" i="97"/>
  <c r="I92" i="97"/>
  <c r="C279" i="63" s="1"/>
  <c r="I267" i="97"/>
  <c r="C294" i="63" s="1"/>
  <c r="I401" i="97"/>
  <c r="I38" i="97"/>
  <c r="I470" i="97"/>
  <c r="I268" i="97"/>
  <c r="C385" i="29" s="1"/>
  <c r="I418" i="97"/>
  <c r="I511" i="97"/>
  <c r="I350" i="97"/>
  <c r="I155" i="97"/>
  <c r="I17" i="97"/>
  <c r="I447" i="97"/>
  <c r="C381" i="29" s="1"/>
  <c r="I297" i="97"/>
  <c r="I218" i="97"/>
  <c r="C370" i="29" s="1"/>
  <c r="I147" i="97"/>
  <c r="I378" i="97"/>
  <c r="I261" i="97"/>
  <c r="I100" i="97"/>
  <c r="H35" i="53"/>
  <c r="B380" i="29"/>
  <c r="H427" i="97"/>
  <c r="H350" i="97"/>
  <c r="H351" i="97"/>
  <c r="B384" i="29"/>
  <c r="H303" i="97"/>
  <c r="F311" i="97"/>
  <c r="H311" i="97"/>
  <c r="H306" i="97"/>
  <c r="F298" i="97"/>
  <c r="H298" i="97"/>
  <c r="F278" i="97"/>
  <c r="H278" i="97"/>
  <c r="H285" i="97"/>
  <c r="F35" i="53"/>
  <c r="H171" i="97"/>
  <c r="H63" i="97"/>
  <c r="U2" i="53"/>
  <c r="F41" i="97"/>
  <c r="H41" i="97"/>
  <c r="U4" i="53"/>
  <c r="H38" i="97"/>
  <c r="F23" i="97"/>
  <c r="H23" i="97"/>
  <c r="H31" i="97"/>
  <c r="H457" i="96"/>
  <c r="H294" i="96"/>
  <c r="B333" i="29"/>
  <c r="T7" i="53"/>
  <c r="H75" i="96"/>
  <c r="F5" i="53"/>
  <c r="H38" i="96"/>
  <c r="F41" i="96"/>
  <c r="H41" i="96"/>
  <c r="I35" i="53"/>
  <c r="C281" i="63"/>
  <c r="C283" i="63"/>
  <c r="C366" i="29"/>
  <c r="E35" i="53"/>
  <c r="B352" i="29"/>
  <c r="H106" i="96"/>
  <c r="B325" i="29"/>
  <c r="E5" i="53"/>
  <c r="T4" i="53"/>
  <c r="B326" i="29"/>
  <c r="I61" i="104"/>
  <c r="I154" i="104"/>
  <c r="I225" i="104"/>
  <c r="I415" i="104"/>
  <c r="I494" i="104"/>
  <c r="I37" i="104"/>
  <c r="I254" i="104"/>
  <c r="I284" i="104"/>
  <c r="I331" i="103"/>
  <c r="I530" i="102"/>
  <c r="I426" i="102"/>
  <c r="I40" i="102"/>
  <c r="I331" i="102"/>
  <c r="I454" i="102"/>
  <c r="I163" i="102"/>
  <c r="I45" i="102"/>
  <c r="I349" i="102"/>
  <c r="I380" i="102"/>
  <c r="I316" i="102"/>
  <c r="I490" i="102"/>
  <c r="I504" i="102"/>
  <c r="I193" i="102"/>
  <c r="I225" i="102"/>
  <c r="I423" i="102"/>
  <c r="I456" i="102"/>
  <c r="I261" i="102"/>
  <c r="I508" i="102"/>
  <c r="C183" i="63" s="1"/>
  <c r="I210" i="102"/>
  <c r="I277" i="102"/>
  <c r="I77" i="102"/>
  <c r="I473" i="102"/>
  <c r="I242" i="102"/>
  <c r="I61" i="102"/>
  <c r="I310" i="102"/>
  <c r="I323" i="102"/>
  <c r="I420" i="102"/>
  <c r="I105" i="102"/>
  <c r="I411" i="102"/>
  <c r="I239" i="102"/>
  <c r="I232" i="102"/>
  <c r="I280" i="102"/>
  <c r="I170" i="102"/>
  <c r="I95" i="102"/>
  <c r="I35" i="102"/>
  <c r="I154" i="102"/>
  <c r="I191" i="102"/>
  <c r="I383" i="102"/>
  <c r="I346" i="102"/>
  <c r="I241" i="102"/>
  <c r="I284" i="102"/>
  <c r="I200" i="102"/>
  <c r="I265" i="102"/>
  <c r="I120" i="102"/>
  <c r="I206" i="102"/>
  <c r="I248" i="102"/>
  <c r="I452" i="102"/>
  <c r="I491" i="102"/>
  <c r="I497" i="102"/>
  <c r="C184" i="63" s="1"/>
  <c r="I514" i="102"/>
  <c r="I535" i="102"/>
  <c r="C187" i="63" s="1"/>
  <c r="I267" i="102"/>
  <c r="C185" i="63" s="1"/>
  <c r="I469" i="102"/>
  <c r="I87" i="102"/>
  <c r="I254" i="102"/>
  <c r="I479" i="102"/>
  <c r="I208" i="102"/>
  <c r="I38" i="102"/>
  <c r="I37" i="102"/>
  <c r="I81" i="102"/>
  <c r="I435" i="102"/>
  <c r="I154" i="101"/>
  <c r="I200" i="100"/>
  <c r="I81" i="100"/>
  <c r="I490" i="100"/>
  <c r="I193" i="100"/>
  <c r="I259" i="100"/>
  <c r="I511" i="100"/>
  <c r="I45" i="100"/>
  <c r="I456" i="100"/>
  <c r="I305" i="98"/>
  <c r="F528" i="107"/>
  <c r="F531" i="107"/>
  <c r="H531" i="107"/>
  <c r="B28" i="93"/>
  <c r="H512" i="107"/>
  <c r="H521" i="107"/>
  <c r="H480" i="107"/>
  <c r="F464" i="107"/>
  <c r="H464" i="107"/>
  <c r="H468" i="107"/>
  <c r="H470" i="107"/>
  <c r="F447" i="107"/>
  <c r="H447" i="107"/>
  <c r="B25" i="93"/>
  <c r="F418" i="107"/>
  <c r="H418" i="107"/>
  <c r="H415" i="107"/>
  <c r="F412" i="107"/>
  <c r="H412" i="107"/>
  <c r="B22" i="93"/>
  <c r="F404" i="107"/>
  <c r="H404" i="107"/>
  <c r="F401" i="107"/>
  <c r="H401" i="107"/>
  <c r="H405" i="107"/>
  <c r="B21" i="93"/>
  <c r="H428" i="107"/>
  <c r="F378" i="107"/>
  <c r="H378" i="107"/>
  <c r="H381" i="107"/>
  <c r="F373" i="107"/>
  <c r="H373" i="107"/>
  <c r="F356" i="107"/>
  <c r="H356" i="107"/>
  <c r="F346" i="107"/>
  <c r="H346" i="107"/>
  <c r="H350" i="107"/>
  <c r="H351" i="107"/>
  <c r="F339" i="107"/>
  <c r="H339" i="107"/>
  <c r="F323" i="107"/>
  <c r="H323" i="107"/>
  <c r="F310" i="107"/>
  <c r="H310" i="107"/>
  <c r="F297" i="107"/>
  <c r="H297" i="107"/>
  <c r="H285" i="107"/>
  <c r="F265" i="107"/>
  <c r="H265" i="107"/>
  <c r="F259" i="107"/>
  <c r="H259" i="107"/>
  <c r="H242" i="107"/>
  <c r="F222" i="107"/>
  <c r="H222" i="107"/>
  <c r="H234" i="107"/>
  <c r="B15" i="93"/>
  <c r="H226" i="107"/>
  <c r="F191" i="107"/>
  <c r="H191" i="107"/>
  <c r="H201" i="107"/>
  <c r="B12" i="93"/>
  <c r="F177" i="107"/>
  <c r="H177" i="107"/>
  <c r="B10" i="93"/>
  <c r="F168" i="107"/>
  <c r="H168" i="107"/>
  <c r="F163" i="107"/>
  <c r="H163" i="107"/>
  <c r="F134" i="107"/>
  <c r="H134" i="107"/>
  <c r="F127" i="107"/>
  <c r="H127" i="107"/>
  <c r="F120" i="107"/>
  <c r="H120" i="107"/>
  <c r="F116" i="107"/>
  <c r="H116" i="107"/>
  <c r="H100" i="107"/>
  <c r="F61" i="107"/>
  <c r="H61" i="107" s="1"/>
  <c r="I61" i="107" s="1"/>
  <c r="F528" i="106"/>
  <c r="F511" i="106"/>
  <c r="H511" i="106"/>
  <c r="H512" i="106"/>
  <c r="H521" i="106"/>
  <c r="H522" i="106"/>
  <c r="F488" i="106"/>
  <c r="F464" i="106"/>
  <c r="H464" i="106"/>
  <c r="H468" i="106"/>
  <c r="H470" i="106"/>
  <c r="H426" i="106"/>
  <c r="H417" i="106"/>
  <c r="F418" i="106"/>
  <c r="H418" i="106"/>
  <c r="F411" i="106"/>
  <c r="H411" i="106"/>
  <c r="H408" i="106"/>
  <c r="F365" i="106"/>
  <c r="H365" i="106"/>
  <c r="F356" i="106"/>
  <c r="H356" i="106"/>
  <c r="F346" i="106"/>
  <c r="H346" i="106"/>
  <c r="H350" i="106"/>
  <c r="H351" i="106"/>
  <c r="F329" i="106"/>
  <c r="H329" i="106"/>
  <c r="H332" i="106"/>
  <c r="F303" i="106"/>
  <c r="H303" i="106"/>
  <c r="F306" i="106"/>
  <c r="F294" i="106"/>
  <c r="F252" i="106"/>
  <c r="H211" i="106"/>
  <c r="F191" i="106"/>
  <c r="H191" i="106"/>
  <c r="H201" i="106"/>
  <c r="F163" i="106"/>
  <c r="H163" i="106"/>
  <c r="F151" i="106"/>
  <c r="H151" i="106"/>
  <c r="F147" i="106"/>
  <c r="H147" i="106"/>
  <c r="H152" i="106"/>
  <c r="H155" i="106"/>
  <c r="F127" i="106"/>
  <c r="H127" i="106"/>
  <c r="F87" i="106"/>
  <c r="H87" i="106"/>
  <c r="F74" i="106"/>
  <c r="H74" i="106"/>
  <c r="H75" i="106"/>
  <c r="H78" i="106"/>
  <c r="F61" i="106"/>
  <c r="H61" i="106"/>
  <c r="F57" i="106"/>
  <c r="H57" i="106"/>
  <c r="H62" i="106"/>
  <c r="H63" i="106"/>
  <c r="F38" i="106"/>
  <c r="H38" i="106"/>
  <c r="F41" i="106"/>
  <c r="H41" i="106"/>
  <c r="H35" i="106"/>
  <c r="H530" i="104"/>
  <c r="I530" i="104"/>
  <c r="F531" i="104"/>
  <c r="H531" i="104"/>
  <c r="B315" i="29"/>
  <c r="H477" i="104"/>
  <c r="I477" i="104"/>
  <c r="I473" i="104"/>
  <c r="F452" i="104"/>
  <c r="H452" i="104"/>
  <c r="I452" i="104"/>
  <c r="B310" i="29"/>
  <c r="I447" i="104"/>
  <c r="C310" i="29" s="1"/>
  <c r="H438" i="104"/>
  <c r="I438" i="104"/>
  <c r="I437" i="104"/>
  <c r="H426" i="104"/>
  <c r="I426" i="104"/>
  <c r="I423" i="104"/>
  <c r="F411" i="104"/>
  <c r="H411" i="104"/>
  <c r="I411" i="104"/>
  <c r="F412" i="104"/>
  <c r="H412" i="104"/>
  <c r="B307" i="29"/>
  <c r="H408" i="104"/>
  <c r="I408" i="104"/>
  <c r="F404" i="104"/>
  <c r="H404" i="104"/>
  <c r="I404" i="104"/>
  <c r="H392" i="104"/>
  <c r="I392" i="104"/>
  <c r="F395" i="104"/>
  <c r="H395" i="104"/>
  <c r="F373" i="104"/>
  <c r="H373" i="104"/>
  <c r="I373" i="104"/>
  <c r="F356" i="104"/>
  <c r="H356" i="104"/>
  <c r="I356" i="104"/>
  <c r="F329" i="104"/>
  <c r="H329" i="104"/>
  <c r="I329" i="104"/>
  <c r="F316" i="104"/>
  <c r="H316" i="104"/>
  <c r="I316" i="104"/>
  <c r="F297" i="104"/>
  <c r="H297" i="104"/>
  <c r="I297" i="104"/>
  <c r="H294" i="104"/>
  <c r="I294" i="104"/>
  <c r="F278" i="104"/>
  <c r="H278" i="104"/>
  <c r="F255" i="104"/>
  <c r="H255" i="104"/>
  <c r="I255" i="104"/>
  <c r="H252" i="104"/>
  <c r="I252" i="104"/>
  <c r="H242" i="104"/>
  <c r="I242" i="104"/>
  <c r="H233" i="104"/>
  <c r="I233" i="104"/>
  <c r="F222" i="104"/>
  <c r="H222" i="104"/>
  <c r="F218" i="104"/>
  <c r="H218" i="104"/>
  <c r="B299" i="29"/>
  <c r="I218" i="104"/>
  <c r="C299" i="29" s="1"/>
  <c r="H223" i="104"/>
  <c r="I223" i="104"/>
  <c r="F198" i="104"/>
  <c r="H198" i="104"/>
  <c r="I198" i="104"/>
  <c r="F191" i="104"/>
  <c r="H191" i="104"/>
  <c r="I191" i="104"/>
  <c r="F183" i="104"/>
  <c r="H183" i="104"/>
  <c r="I183" i="104"/>
  <c r="F168" i="104"/>
  <c r="H168" i="104"/>
  <c r="I168" i="104"/>
  <c r="F163" i="104"/>
  <c r="H163" i="104"/>
  <c r="F151" i="104"/>
  <c r="H151" i="104"/>
  <c r="I151" i="104"/>
  <c r="I147" i="104"/>
  <c r="H152" i="104"/>
  <c r="I152" i="104"/>
  <c r="F140" i="104"/>
  <c r="H140" i="104"/>
  <c r="F134" i="104"/>
  <c r="H134" i="104"/>
  <c r="I134" i="104"/>
  <c r="F127" i="104"/>
  <c r="H127" i="104"/>
  <c r="I127" i="104"/>
  <c r="F120" i="104"/>
  <c r="H120" i="104"/>
  <c r="I120" i="104"/>
  <c r="F105" i="104"/>
  <c r="H105" i="104"/>
  <c r="I105" i="104"/>
  <c r="F99" i="104"/>
  <c r="H99" i="104"/>
  <c r="I99" i="104"/>
  <c r="C225" i="63" s="1"/>
  <c r="F92" i="104"/>
  <c r="H92" i="104"/>
  <c r="F87" i="104"/>
  <c r="H87" i="104"/>
  <c r="I87" i="104"/>
  <c r="B13" i="53"/>
  <c r="I70" i="104"/>
  <c r="H62" i="104"/>
  <c r="I62" i="104"/>
  <c r="C222" i="63" s="1"/>
  <c r="I57" i="104"/>
  <c r="F49" i="104"/>
  <c r="H49" i="104"/>
  <c r="I49" i="104"/>
  <c r="F38" i="104"/>
  <c r="F30" i="104"/>
  <c r="H30" i="104"/>
  <c r="I30" i="104"/>
  <c r="F531" i="103"/>
  <c r="H531" i="103"/>
  <c r="B280" i="29"/>
  <c r="H528" i="103"/>
  <c r="I528" i="103"/>
  <c r="F518" i="103"/>
  <c r="H518" i="103"/>
  <c r="F502" i="103"/>
  <c r="H498" i="103"/>
  <c r="F491" i="103"/>
  <c r="H491" i="103"/>
  <c r="I491" i="103"/>
  <c r="H488" i="103"/>
  <c r="H480" i="103"/>
  <c r="F464" i="103"/>
  <c r="H464" i="103"/>
  <c r="F447" i="103"/>
  <c r="H447" i="103"/>
  <c r="H438" i="103"/>
  <c r="H426" i="103"/>
  <c r="I426" i="103"/>
  <c r="F411" i="103"/>
  <c r="H411" i="103"/>
  <c r="H428" i="103"/>
  <c r="C26" i="53"/>
  <c r="F401" i="103"/>
  <c r="H401" i="103"/>
  <c r="I401" i="103"/>
  <c r="H405" i="103"/>
  <c r="B271" i="29"/>
  <c r="F395" i="103"/>
  <c r="H395" i="103"/>
  <c r="F378" i="103"/>
  <c r="H378" i="103"/>
  <c r="F365" i="103"/>
  <c r="H365" i="103"/>
  <c r="F356" i="103"/>
  <c r="H356" i="103"/>
  <c r="F349" i="103"/>
  <c r="H349" i="103"/>
  <c r="H350" i="103"/>
  <c r="F346" i="103"/>
  <c r="H346" i="103"/>
  <c r="H332" i="103"/>
  <c r="F275" i="103"/>
  <c r="F278" i="103"/>
  <c r="H278" i="103"/>
  <c r="F252" i="103"/>
  <c r="H252" i="103"/>
  <c r="H242" i="103"/>
  <c r="H233" i="103"/>
  <c r="I232" i="103"/>
  <c r="F222" i="103"/>
  <c r="H222" i="103"/>
  <c r="H226" i="103"/>
  <c r="B264" i="29"/>
  <c r="F177" i="103"/>
  <c r="H177" i="103"/>
  <c r="F168" i="103"/>
  <c r="H168" i="103"/>
  <c r="F163" i="103"/>
  <c r="H163" i="103"/>
  <c r="F147" i="103"/>
  <c r="H147" i="103"/>
  <c r="F140" i="103"/>
  <c r="H140" i="103"/>
  <c r="F134" i="103"/>
  <c r="H134" i="103"/>
  <c r="I134" i="103"/>
  <c r="F127" i="103"/>
  <c r="H127" i="103"/>
  <c r="F116" i="103"/>
  <c r="H116" i="103"/>
  <c r="F92" i="103"/>
  <c r="H92" i="103"/>
  <c r="B257" i="29"/>
  <c r="F87" i="103"/>
  <c r="H87" i="103"/>
  <c r="F70" i="103"/>
  <c r="H70" i="103"/>
  <c r="F57" i="103"/>
  <c r="H57" i="103"/>
  <c r="H50" i="103"/>
  <c r="F30" i="103"/>
  <c r="H30" i="103"/>
  <c r="I30" i="103"/>
  <c r="F22" i="103"/>
  <c r="F528" i="102"/>
  <c r="H528" i="102"/>
  <c r="I528" i="102"/>
  <c r="F531" i="102"/>
  <c r="H531" i="102"/>
  <c r="B245" i="29"/>
  <c r="B242" i="29"/>
  <c r="I518" i="102"/>
  <c r="C181" i="63" s="1"/>
  <c r="F502" i="102"/>
  <c r="F505" i="102"/>
  <c r="H505" i="102"/>
  <c r="B241" i="29"/>
  <c r="I494" i="102"/>
  <c r="H498" i="102"/>
  <c r="I498" i="102"/>
  <c r="H488" i="102"/>
  <c r="I488" i="102"/>
  <c r="F476" i="102"/>
  <c r="H476" i="102"/>
  <c r="I476" i="102"/>
  <c r="F467" i="102"/>
  <c r="H467" i="102"/>
  <c r="F464" i="102"/>
  <c r="H464" i="102"/>
  <c r="I464" i="102"/>
  <c r="I437" i="102"/>
  <c r="H438" i="102"/>
  <c r="I438" i="102"/>
  <c r="F418" i="102"/>
  <c r="H418" i="102"/>
  <c r="I418" i="102"/>
  <c r="H417" i="102"/>
  <c r="I417" i="102"/>
  <c r="H408" i="102"/>
  <c r="I408" i="102"/>
  <c r="F412" i="102"/>
  <c r="H412" i="102"/>
  <c r="B237" i="29"/>
  <c r="F404" i="102"/>
  <c r="H404" i="102"/>
  <c r="I404" i="102"/>
  <c r="F401" i="102"/>
  <c r="H401" i="102"/>
  <c r="H428" i="102"/>
  <c r="I394" i="102"/>
  <c r="I389" i="102"/>
  <c r="F378" i="102"/>
  <c r="H378" i="102"/>
  <c r="I378" i="102"/>
  <c r="F365" i="102"/>
  <c r="H365" i="102"/>
  <c r="I365" i="102"/>
  <c r="F356" i="102"/>
  <c r="H356" i="102"/>
  <c r="I356" i="102"/>
  <c r="H350" i="102"/>
  <c r="I350" i="102"/>
  <c r="H351" i="102"/>
  <c r="I351" i="102"/>
  <c r="F339" i="102"/>
  <c r="H339" i="102"/>
  <c r="I339" i="102"/>
  <c r="F329" i="102"/>
  <c r="H329" i="102"/>
  <c r="I329" i="102"/>
  <c r="F306" i="102"/>
  <c r="H303" i="102"/>
  <c r="I303" i="102"/>
  <c r="F297" i="102"/>
  <c r="H297" i="102"/>
  <c r="I297" i="102"/>
  <c r="F275" i="102"/>
  <c r="F259" i="102"/>
  <c r="H259" i="102"/>
  <c r="I259" i="102"/>
  <c r="H252" i="102"/>
  <c r="I252" i="102"/>
  <c r="H233" i="102"/>
  <c r="I233" i="102"/>
  <c r="I229" i="102"/>
  <c r="I222" i="102"/>
  <c r="C230" i="29" s="1"/>
  <c r="H211" i="102"/>
  <c r="I211" i="102"/>
  <c r="F183" i="102"/>
  <c r="H183" i="102"/>
  <c r="B226" i="29"/>
  <c r="I183" i="102"/>
  <c r="D40" i="53" s="1"/>
  <c r="F151" i="102"/>
  <c r="H151" i="102"/>
  <c r="I151" i="102"/>
  <c r="F147" i="102"/>
  <c r="H147" i="102"/>
  <c r="F140" i="102"/>
  <c r="H140" i="102"/>
  <c r="I140" i="102"/>
  <c r="F127" i="102"/>
  <c r="H127" i="102"/>
  <c r="I127" i="102"/>
  <c r="F116" i="102"/>
  <c r="H116" i="102"/>
  <c r="I116" i="102"/>
  <c r="F99" i="102"/>
  <c r="H99" i="102"/>
  <c r="B222" i="29"/>
  <c r="I92" i="102"/>
  <c r="C170" i="63" s="1"/>
  <c r="F74" i="102"/>
  <c r="H74" i="102"/>
  <c r="F57" i="102"/>
  <c r="H57" i="102"/>
  <c r="F49" i="102"/>
  <c r="H49" i="102"/>
  <c r="I49" i="102"/>
  <c r="F41" i="102"/>
  <c r="H41" i="102"/>
  <c r="F17" i="102"/>
  <c r="F528" i="101"/>
  <c r="F511" i="101"/>
  <c r="H511" i="101"/>
  <c r="F505" i="101"/>
  <c r="H505" i="101"/>
  <c r="F497" i="101"/>
  <c r="H497" i="101"/>
  <c r="F488" i="101"/>
  <c r="F476" i="101"/>
  <c r="H476" i="101"/>
  <c r="H477" i="101"/>
  <c r="F467" i="101"/>
  <c r="H467" i="101"/>
  <c r="F464" i="101"/>
  <c r="H464" i="101"/>
  <c r="F452" i="101"/>
  <c r="H452" i="101"/>
  <c r="F447" i="101"/>
  <c r="H447" i="101"/>
  <c r="H415" i="101"/>
  <c r="I415" i="101"/>
  <c r="F418" i="101"/>
  <c r="H418" i="101"/>
  <c r="F411" i="101"/>
  <c r="H411" i="101"/>
  <c r="F412" i="101"/>
  <c r="H412" i="101"/>
  <c r="B202" i="29"/>
  <c r="H408" i="101"/>
  <c r="H405" i="101"/>
  <c r="B201" i="29"/>
  <c r="F395" i="101"/>
  <c r="H395" i="101"/>
  <c r="B203" i="29"/>
  <c r="H392" i="101"/>
  <c r="F378" i="101"/>
  <c r="H378" i="101"/>
  <c r="F373" i="101"/>
  <c r="H373" i="101"/>
  <c r="I373" i="101"/>
  <c r="F356" i="101"/>
  <c r="H356" i="101"/>
  <c r="F349" i="101"/>
  <c r="H349" i="101"/>
  <c r="F346" i="101"/>
  <c r="H346" i="101"/>
  <c r="F323" i="101"/>
  <c r="H323" i="101"/>
  <c r="F316" i="101"/>
  <c r="H316" i="101"/>
  <c r="F310" i="101"/>
  <c r="H310" i="101"/>
  <c r="F297" i="101"/>
  <c r="H297" i="101"/>
  <c r="F294" i="101"/>
  <c r="H254" i="101"/>
  <c r="F255" i="101"/>
  <c r="H255" i="101"/>
  <c r="H242" i="101"/>
  <c r="F222" i="101"/>
  <c r="H222" i="101"/>
  <c r="F218" i="101"/>
  <c r="H218" i="101"/>
  <c r="H211" i="101"/>
  <c r="F198" i="101"/>
  <c r="H198" i="101"/>
  <c r="F191" i="101"/>
  <c r="H191" i="101"/>
  <c r="F183" i="101"/>
  <c r="H183" i="101"/>
  <c r="F177" i="101"/>
  <c r="H177" i="101"/>
  <c r="F168" i="101"/>
  <c r="H168" i="101"/>
  <c r="F147" i="101"/>
  <c r="H147" i="101"/>
  <c r="F116" i="101"/>
  <c r="H116" i="101"/>
  <c r="I116" i="101"/>
  <c r="H100" i="101"/>
  <c r="F70" i="101"/>
  <c r="H70" i="101"/>
  <c r="B10" i="53"/>
  <c r="F57" i="101"/>
  <c r="H57" i="101"/>
  <c r="F49" i="101"/>
  <c r="H49" i="101"/>
  <c r="H38" i="101"/>
  <c r="I38" i="101"/>
  <c r="F41" i="101"/>
  <c r="H41" i="101"/>
  <c r="B186" i="29"/>
  <c r="F30" i="101"/>
  <c r="H30" i="101"/>
  <c r="F22" i="101"/>
  <c r="H22" i="101"/>
  <c r="H528" i="100"/>
  <c r="F531" i="100"/>
  <c r="H531" i="100"/>
  <c r="B175" i="29"/>
  <c r="F518" i="100"/>
  <c r="H518" i="100"/>
  <c r="H504" i="100"/>
  <c r="F505" i="100"/>
  <c r="H505" i="100"/>
  <c r="B171" i="29"/>
  <c r="F497" i="100"/>
  <c r="H497" i="100"/>
  <c r="I497" i="100"/>
  <c r="C130" i="63" s="1"/>
  <c r="F488" i="100"/>
  <c r="F491" i="100"/>
  <c r="H491" i="100"/>
  <c r="H477" i="100"/>
  <c r="F467" i="100"/>
  <c r="H467" i="100"/>
  <c r="H480" i="100"/>
  <c r="I480" i="100"/>
  <c r="F464" i="100"/>
  <c r="H464" i="100"/>
  <c r="F452" i="100"/>
  <c r="H452" i="100"/>
  <c r="I452" i="100"/>
  <c r="F447" i="100"/>
  <c r="H447" i="100"/>
  <c r="H438" i="100"/>
  <c r="I438" i="100"/>
  <c r="F418" i="100"/>
  <c r="H418" i="100"/>
  <c r="F411" i="100"/>
  <c r="I404" i="100"/>
  <c r="F401" i="100"/>
  <c r="H401" i="100"/>
  <c r="F378" i="100"/>
  <c r="H378" i="100"/>
  <c r="F365" i="100"/>
  <c r="H365" i="100"/>
  <c r="F346" i="100"/>
  <c r="H346" i="100"/>
  <c r="I346" i="100"/>
  <c r="F329" i="100"/>
  <c r="H329" i="100"/>
  <c r="F323" i="100"/>
  <c r="H323" i="100"/>
  <c r="I323" i="100"/>
  <c r="F316" i="100"/>
  <c r="H316" i="100"/>
  <c r="F303" i="100"/>
  <c r="F297" i="100"/>
  <c r="H297" i="100"/>
  <c r="F294" i="100"/>
  <c r="F275" i="100"/>
  <c r="F255" i="100"/>
  <c r="H255" i="100"/>
  <c r="H268" i="100"/>
  <c r="H252" i="100"/>
  <c r="I252" i="100"/>
  <c r="H242" i="100"/>
  <c r="H233" i="100"/>
  <c r="F222" i="100"/>
  <c r="H222" i="100"/>
  <c r="H234" i="100"/>
  <c r="B160" i="29"/>
  <c r="H211" i="100"/>
  <c r="F183" i="100"/>
  <c r="H183" i="100"/>
  <c r="F177" i="100"/>
  <c r="H177" i="100"/>
  <c r="F151" i="100"/>
  <c r="H151" i="100"/>
  <c r="I151" i="100"/>
  <c r="F134" i="100"/>
  <c r="H134" i="100"/>
  <c r="F120" i="100"/>
  <c r="H120" i="100"/>
  <c r="I120" i="100"/>
  <c r="F116" i="100"/>
  <c r="H116" i="100"/>
  <c r="I92" i="100"/>
  <c r="C116" i="63" s="1"/>
  <c r="F87" i="100"/>
  <c r="H87" i="100"/>
  <c r="F74" i="100"/>
  <c r="H74" i="100"/>
  <c r="C9" i="53"/>
  <c r="F70" i="100"/>
  <c r="H70" i="100"/>
  <c r="F61" i="100"/>
  <c r="H61" i="100"/>
  <c r="F57" i="100"/>
  <c r="H57" i="100"/>
  <c r="I57" i="100"/>
  <c r="F49" i="100"/>
  <c r="H49" i="100"/>
  <c r="F38" i="100"/>
  <c r="H38" i="100"/>
  <c r="I38" i="100"/>
  <c r="F41" i="100"/>
  <c r="H41" i="100"/>
  <c r="O4" i="53"/>
  <c r="F30" i="100"/>
  <c r="H30" i="100"/>
  <c r="I30" i="100"/>
  <c r="F22" i="100"/>
  <c r="H22" i="100"/>
  <c r="H17" i="100"/>
  <c r="F528" i="99"/>
  <c r="F531" i="99"/>
  <c r="H531" i="99"/>
  <c r="B137" i="29"/>
  <c r="H502" i="99"/>
  <c r="F505" i="99"/>
  <c r="H505" i="99"/>
  <c r="B136" i="29"/>
  <c r="H498" i="99"/>
  <c r="F491" i="99"/>
  <c r="H491" i="99"/>
  <c r="F476" i="99"/>
  <c r="H476" i="99"/>
  <c r="H480" i="99"/>
  <c r="I480" i="99"/>
  <c r="F452" i="99"/>
  <c r="H452" i="99"/>
  <c r="F447" i="99"/>
  <c r="H447" i="99"/>
  <c r="H438" i="99"/>
  <c r="I438" i="99"/>
  <c r="H417" i="99"/>
  <c r="F418" i="99"/>
  <c r="H418" i="99"/>
  <c r="F411" i="99"/>
  <c r="H411" i="99"/>
  <c r="H408" i="99"/>
  <c r="F404" i="99"/>
  <c r="H404" i="99"/>
  <c r="F401" i="99"/>
  <c r="H401" i="99"/>
  <c r="F378" i="99"/>
  <c r="H378" i="99"/>
  <c r="H381" i="99"/>
  <c r="F373" i="99"/>
  <c r="H373" i="99"/>
  <c r="F365" i="99"/>
  <c r="H365" i="99"/>
  <c r="F356" i="99"/>
  <c r="H356" i="99"/>
  <c r="I356" i="99"/>
  <c r="F349" i="99"/>
  <c r="H349" i="99"/>
  <c r="F339" i="99"/>
  <c r="H339" i="99"/>
  <c r="H332" i="99"/>
  <c r="I332" i="99"/>
  <c r="F323" i="99"/>
  <c r="H323" i="99"/>
  <c r="F316" i="99"/>
  <c r="H316" i="99"/>
  <c r="F303" i="99"/>
  <c r="H303" i="99"/>
  <c r="F297" i="99"/>
  <c r="H297" i="99"/>
  <c r="F294" i="99"/>
  <c r="H275" i="99"/>
  <c r="I275" i="99"/>
  <c r="F278" i="99"/>
  <c r="H278" i="99"/>
  <c r="F259" i="99"/>
  <c r="H259" i="99"/>
  <c r="H242" i="99"/>
  <c r="F222" i="99"/>
  <c r="H222" i="99"/>
  <c r="B125" i="29"/>
  <c r="F218" i="99"/>
  <c r="H218" i="99"/>
  <c r="H234" i="99"/>
  <c r="H211" i="99"/>
  <c r="I211" i="99"/>
  <c r="F198" i="99"/>
  <c r="H198" i="99"/>
  <c r="F191" i="99"/>
  <c r="H191" i="99"/>
  <c r="F183" i="99"/>
  <c r="H183" i="99"/>
  <c r="B121" i="29"/>
  <c r="F177" i="99"/>
  <c r="H177" i="99"/>
  <c r="F168" i="99"/>
  <c r="H168" i="99"/>
  <c r="I168" i="99"/>
  <c r="F163" i="99"/>
  <c r="H163" i="99"/>
  <c r="F151" i="99"/>
  <c r="H151" i="99"/>
  <c r="F147" i="99"/>
  <c r="H147" i="99"/>
  <c r="I147" i="99"/>
  <c r="F134" i="99"/>
  <c r="H134" i="99"/>
  <c r="F127" i="99"/>
  <c r="H127" i="99"/>
  <c r="F120" i="99"/>
  <c r="H120" i="99"/>
  <c r="F116" i="99"/>
  <c r="H116" i="99"/>
  <c r="F99" i="99"/>
  <c r="H99" i="99"/>
  <c r="I99" i="99"/>
  <c r="C90" i="63" s="1"/>
  <c r="H100" i="99"/>
  <c r="F92" i="99"/>
  <c r="H92" i="99"/>
  <c r="F74" i="99"/>
  <c r="H74" i="99"/>
  <c r="F70" i="99"/>
  <c r="H70" i="99"/>
  <c r="F30" i="99"/>
  <c r="H30" i="99"/>
  <c r="F22" i="99"/>
  <c r="H22" i="99"/>
  <c r="H17" i="99"/>
  <c r="B102" i="29"/>
  <c r="F511" i="98"/>
  <c r="H511" i="98"/>
  <c r="I511" i="98"/>
  <c r="F502" i="98"/>
  <c r="F476" i="98"/>
  <c r="H476" i="98"/>
  <c r="F452" i="98"/>
  <c r="H452" i="98"/>
  <c r="F447" i="98"/>
  <c r="H447" i="98"/>
  <c r="H438" i="98"/>
  <c r="I438" i="98"/>
  <c r="H426" i="98"/>
  <c r="F418" i="98"/>
  <c r="H418" i="98"/>
  <c r="B98" i="29"/>
  <c r="F365" i="98"/>
  <c r="H365" i="98"/>
  <c r="F356" i="98"/>
  <c r="H356" i="98"/>
  <c r="F349" i="98"/>
  <c r="H349" i="98"/>
  <c r="F346" i="98"/>
  <c r="H346" i="98"/>
  <c r="H350" i="98"/>
  <c r="H351" i="98"/>
  <c r="H303" i="98"/>
  <c r="F297" i="98"/>
  <c r="H297" i="98"/>
  <c r="I297" i="98"/>
  <c r="H277" i="98"/>
  <c r="F278" i="98"/>
  <c r="H278" i="98"/>
  <c r="H285" i="98"/>
  <c r="F265" i="98"/>
  <c r="H265" i="98"/>
  <c r="I261" i="98"/>
  <c r="F259" i="98"/>
  <c r="H259" i="98"/>
  <c r="F255" i="98"/>
  <c r="H255" i="98"/>
  <c r="H252" i="98"/>
  <c r="H268" i="98"/>
  <c r="B104" i="29"/>
  <c r="H242" i="98"/>
  <c r="B90" i="29"/>
  <c r="H223" i="98"/>
  <c r="I223" i="98"/>
  <c r="H226" i="98"/>
  <c r="H234" i="98"/>
  <c r="M7" i="53"/>
  <c r="H211" i="98"/>
  <c r="F183" i="98"/>
  <c r="H183" i="98"/>
  <c r="H152" i="98"/>
  <c r="F127" i="98"/>
  <c r="H127" i="98"/>
  <c r="F116" i="98"/>
  <c r="H116" i="98"/>
  <c r="I116" i="98"/>
  <c r="F99" i="98"/>
  <c r="H99" i="98"/>
  <c r="F92" i="98"/>
  <c r="H92" i="98"/>
  <c r="B82" i="29"/>
  <c r="F74" i="98"/>
  <c r="H74" i="98"/>
  <c r="B7" i="53"/>
  <c r="H75" i="98"/>
  <c r="B80" i="29"/>
  <c r="H62" i="98"/>
  <c r="F49" i="98"/>
  <c r="H49" i="98"/>
  <c r="F30" i="98"/>
  <c r="H30" i="98"/>
  <c r="H17" i="98"/>
  <c r="I17" i="98"/>
  <c r="F23" i="98"/>
  <c r="H23" i="98"/>
  <c r="H254" i="103"/>
  <c r="F255" i="103"/>
  <c r="H255" i="103"/>
  <c r="T3" i="53"/>
  <c r="H78" i="96"/>
  <c r="H303" i="96"/>
  <c r="F306" i="96"/>
  <c r="H384" i="96"/>
  <c r="F531" i="96"/>
  <c r="H531" i="96"/>
  <c r="B350" i="29"/>
  <c r="H528" i="96"/>
  <c r="H405" i="97"/>
  <c r="B377" i="29"/>
  <c r="B20" i="53"/>
  <c r="H223" i="97"/>
  <c r="B370" i="29"/>
  <c r="H226" i="97"/>
  <c r="H234" i="97"/>
  <c r="C6" i="53"/>
  <c r="D6" i="53"/>
  <c r="H75" i="97"/>
  <c r="B265" i="29"/>
  <c r="H223" i="103"/>
  <c r="H411" i="96"/>
  <c r="H428" i="96"/>
  <c r="C19" i="53"/>
  <c r="F412" i="96"/>
  <c r="H412" i="96"/>
  <c r="B342" i="29"/>
  <c r="H201" i="98"/>
  <c r="H381" i="98"/>
  <c r="F306" i="103"/>
  <c r="H303" i="103"/>
  <c r="I303" i="103"/>
  <c r="U9" i="53"/>
  <c r="B373" i="29"/>
  <c r="H268" i="96"/>
  <c r="B349" i="29"/>
  <c r="U11" i="53"/>
  <c r="B375" i="29"/>
  <c r="T9" i="53"/>
  <c r="B337" i="29"/>
  <c r="H405" i="96"/>
  <c r="B341" i="29"/>
  <c r="H468" i="96"/>
  <c r="H470" i="96"/>
  <c r="H482" i="96"/>
  <c r="H480" i="96"/>
  <c r="H521" i="96"/>
  <c r="H522" i="96"/>
  <c r="H498" i="98"/>
  <c r="B324" i="29"/>
  <c r="T2" i="53"/>
  <c r="B367" i="29"/>
  <c r="H184" i="97"/>
  <c r="H202" i="97"/>
  <c r="H203" i="97"/>
  <c r="U14" i="53"/>
  <c r="I255" i="100"/>
  <c r="H234" i="103"/>
  <c r="H512" i="103"/>
  <c r="B312" i="29"/>
  <c r="I518" i="104"/>
  <c r="C312" i="29" s="1"/>
  <c r="B362" i="29"/>
  <c r="B344" i="29"/>
  <c r="T13" i="53"/>
  <c r="H357" i="97"/>
  <c r="I255" i="102"/>
  <c r="H268" i="102"/>
  <c r="I116" i="104"/>
  <c r="F298" i="98"/>
  <c r="H298" i="98"/>
  <c r="H294" i="98"/>
  <c r="H306" i="101"/>
  <c r="B17" i="93"/>
  <c r="W9" i="53"/>
  <c r="H394" i="97"/>
  <c r="F395" i="97"/>
  <c r="H395" i="97"/>
  <c r="B379" i="29"/>
  <c r="H184" i="98"/>
  <c r="B85" i="29"/>
  <c r="B86" i="29"/>
  <c r="F41" i="103"/>
  <c r="H41" i="103"/>
  <c r="H38" i="103"/>
  <c r="I38" i="103"/>
  <c r="H468" i="99"/>
  <c r="H223" i="96"/>
  <c r="B334" i="29"/>
  <c r="H226" i="96"/>
  <c r="H415" i="96"/>
  <c r="B19" i="53"/>
  <c r="F418" i="96"/>
  <c r="H418" i="96"/>
  <c r="B360" i="29"/>
  <c r="U13" i="53"/>
  <c r="H411" i="97"/>
  <c r="F412" i="97"/>
  <c r="H412" i="97"/>
  <c r="B378" i="29"/>
  <c r="H234" i="106"/>
  <c r="H223" i="106"/>
  <c r="H226" i="106"/>
  <c r="H171" i="96"/>
  <c r="Q4" i="53"/>
  <c r="B221" i="29"/>
  <c r="I41" i="102"/>
  <c r="C221" i="29" s="1"/>
  <c r="H306" i="98"/>
  <c r="H306" i="102"/>
  <c r="I306" i="102"/>
  <c r="F311" i="102"/>
  <c r="H311" i="102"/>
  <c r="F491" i="96"/>
  <c r="H491" i="96"/>
  <c r="I392" i="102"/>
  <c r="H384" i="98"/>
  <c r="H310" i="100"/>
  <c r="B308" i="29"/>
  <c r="I395" i="104"/>
  <c r="C308" i="29" s="1"/>
  <c r="N4" i="53"/>
  <c r="B116" i="29"/>
  <c r="B159" i="29"/>
  <c r="H480" i="97"/>
  <c r="H481" i="97"/>
  <c r="I30" i="102"/>
  <c r="H63" i="99"/>
  <c r="H457" i="104"/>
  <c r="F275" i="79"/>
  <c r="F528" i="98"/>
  <c r="F310" i="79"/>
  <c r="H310" i="79"/>
  <c r="F183" i="79"/>
  <c r="H183" i="79"/>
  <c r="C8" i="53"/>
  <c r="H75" i="99"/>
  <c r="B124" i="29"/>
  <c r="F38" i="98"/>
  <c r="I531" i="104"/>
  <c r="C315" i="29" s="1"/>
  <c r="F177" i="96"/>
  <c r="H177" i="96"/>
  <c r="F134" i="97"/>
  <c r="H134" i="97"/>
  <c r="H135" i="97"/>
  <c r="H156" i="97"/>
  <c r="F346" i="99"/>
  <c r="H346" i="99"/>
  <c r="F134" i="96"/>
  <c r="H134" i="96"/>
  <c r="H135" i="96"/>
  <c r="H156" i="96"/>
  <c r="C10" i="53"/>
  <c r="H305" i="99"/>
  <c r="F134" i="98"/>
  <c r="H134" i="98"/>
  <c r="F339" i="98"/>
  <c r="H339" i="98"/>
  <c r="F464" i="98"/>
  <c r="H464" i="98"/>
  <c r="H233" i="99"/>
  <c r="H392" i="98"/>
  <c r="H427" i="98"/>
  <c r="F255" i="99"/>
  <c r="H255" i="99"/>
  <c r="H155" i="98"/>
  <c r="H408" i="98"/>
  <c r="B22" i="53"/>
  <c r="F168" i="98"/>
  <c r="H168" i="98"/>
  <c r="F401" i="98"/>
  <c r="H401" i="98"/>
  <c r="F411" i="98"/>
  <c r="H411" i="98"/>
  <c r="F518" i="97"/>
  <c r="H518" i="97"/>
  <c r="B383" i="29"/>
  <c r="F310" i="98"/>
  <c r="H310" i="98"/>
  <c r="H477" i="98"/>
  <c r="F491" i="98"/>
  <c r="H491" i="98"/>
  <c r="H17" i="101"/>
  <c r="F127" i="100"/>
  <c r="H127" i="100"/>
  <c r="F147" i="100"/>
  <c r="H147" i="100"/>
  <c r="F168" i="100"/>
  <c r="H168" i="100"/>
  <c r="F339" i="100"/>
  <c r="H339" i="100"/>
  <c r="H50" i="102"/>
  <c r="F198" i="102"/>
  <c r="H198" i="102"/>
  <c r="F218" i="102"/>
  <c r="H218" i="102"/>
  <c r="H426" i="100"/>
  <c r="I426" i="100"/>
  <c r="F134" i="101"/>
  <c r="H134" i="101"/>
  <c r="I134" i="101"/>
  <c r="F61" i="101"/>
  <c r="H61" i="101"/>
  <c r="H232" i="101"/>
  <c r="H512" i="102"/>
  <c r="I512" i="102"/>
  <c r="F511" i="99"/>
  <c r="H511" i="99"/>
  <c r="F99" i="100"/>
  <c r="H99" i="100"/>
  <c r="F191" i="100"/>
  <c r="H191" i="100"/>
  <c r="F373" i="100"/>
  <c r="H373" i="100"/>
  <c r="F127" i="101"/>
  <c r="H127" i="101"/>
  <c r="I127" i="101"/>
  <c r="F329" i="101"/>
  <c r="H329" i="101"/>
  <c r="F168" i="102"/>
  <c r="H168" i="102"/>
  <c r="F294" i="102"/>
  <c r="F70" i="102"/>
  <c r="H70" i="102"/>
  <c r="H75" i="102"/>
  <c r="F134" i="102"/>
  <c r="H134" i="102"/>
  <c r="F447" i="102"/>
  <c r="H447" i="102"/>
  <c r="F61" i="103"/>
  <c r="H61" i="103"/>
  <c r="F151" i="103"/>
  <c r="H151" i="103"/>
  <c r="F191" i="103"/>
  <c r="H191" i="103"/>
  <c r="F297" i="103"/>
  <c r="F23" i="102"/>
  <c r="H23" i="102"/>
  <c r="I23" i="102"/>
  <c r="F74" i="104"/>
  <c r="H74" i="104"/>
  <c r="H171" i="107"/>
  <c r="H17" i="102"/>
  <c r="I17" i="102"/>
  <c r="H100" i="103"/>
  <c r="F198" i="103"/>
  <c r="H198" i="103"/>
  <c r="I198" i="103"/>
  <c r="F373" i="103"/>
  <c r="H373" i="103"/>
  <c r="H477" i="103"/>
  <c r="F378" i="104"/>
  <c r="H378" i="104"/>
  <c r="F275" i="101"/>
  <c r="F339" i="101"/>
  <c r="H339" i="101"/>
  <c r="F395" i="102"/>
  <c r="H395" i="102"/>
  <c r="F452" i="103"/>
  <c r="H452" i="103"/>
  <c r="F464" i="104"/>
  <c r="H464" i="104"/>
  <c r="I464" i="104"/>
  <c r="H394" i="106"/>
  <c r="F395" i="106"/>
  <c r="H395" i="106"/>
  <c r="F22" i="102"/>
  <c r="H22" i="102"/>
  <c r="I22" i="102"/>
  <c r="F177" i="102"/>
  <c r="H177" i="102"/>
  <c r="F373" i="102"/>
  <c r="H373" i="102"/>
  <c r="F323" i="103"/>
  <c r="H323" i="103"/>
  <c r="H211" i="104"/>
  <c r="I211" i="104"/>
  <c r="F418" i="104"/>
  <c r="H418" i="104"/>
  <c r="I418" i="104"/>
  <c r="F447" i="106"/>
  <c r="H447" i="106"/>
  <c r="H457" i="106"/>
  <c r="F365" i="104"/>
  <c r="H365" i="104"/>
  <c r="F467" i="104"/>
  <c r="H467" i="104"/>
  <c r="F502" i="104"/>
  <c r="F177" i="104"/>
  <c r="H177" i="104"/>
  <c r="I177" i="104"/>
  <c r="F259" i="104"/>
  <c r="H259" i="104"/>
  <c r="F401" i="104"/>
  <c r="H401" i="104"/>
  <c r="F511" i="104"/>
  <c r="H511" i="104"/>
  <c r="I511" i="104"/>
  <c r="F22" i="104"/>
  <c r="F23" i="106"/>
  <c r="H23" i="106"/>
  <c r="H31" i="106"/>
  <c r="H17" i="106"/>
  <c r="F303" i="104"/>
  <c r="F339" i="104"/>
  <c r="H339" i="104"/>
  <c r="I339" i="104"/>
  <c r="F349" i="104"/>
  <c r="H349" i="104"/>
  <c r="F488" i="104"/>
  <c r="F497" i="104"/>
  <c r="H497" i="104"/>
  <c r="I497" i="104"/>
  <c r="C238" i="63" s="1"/>
  <c r="H426" i="107"/>
  <c r="H477" i="107"/>
  <c r="F177" i="106"/>
  <c r="H177" i="106"/>
  <c r="H184" i="106"/>
  <c r="H233" i="106"/>
  <c r="F275" i="106"/>
  <c r="F378" i="106"/>
  <c r="H378" i="106"/>
  <c r="H381" i="106"/>
  <c r="F476" i="106"/>
  <c r="H476" i="106"/>
  <c r="H480" i="106"/>
  <c r="F151" i="107"/>
  <c r="H151" i="107"/>
  <c r="F252" i="107"/>
  <c r="F134" i="106"/>
  <c r="H134" i="106"/>
  <c r="F365" i="107"/>
  <c r="H365" i="107"/>
  <c r="F373" i="106"/>
  <c r="H373" i="106"/>
  <c r="F183" i="107"/>
  <c r="H183" i="107"/>
  <c r="H211" i="107"/>
  <c r="H438" i="107"/>
  <c r="F505" i="107"/>
  <c r="H505" i="107"/>
  <c r="F92" i="106"/>
  <c r="H92" i="106"/>
  <c r="F105" i="106"/>
  <c r="H105" i="106"/>
  <c r="F168" i="106"/>
  <c r="H168" i="106"/>
  <c r="H171" i="106"/>
  <c r="F339" i="106"/>
  <c r="H339" i="106"/>
  <c r="F497" i="106"/>
  <c r="H497" i="106"/>
  <c r="H498" i="106"/>
  <c r="F147" i="107"/>
  <c r="H147" i="107"/>
  <c r="F116" i="106"/>
  <c r="H116" i="106"/>
  <c r="F401" i="106"/>
  <c r="H401" i="106"/>
  <c r="F502" i="106"/>
  <c r="F294" i="107"/>
  <c r="F303" i="107"/>
  <c r="F329" i="107"/>
  <c r="H329" i="107"/>
  <c r="H332" i="107"/>
  <c r="F488" i="107"/>
  <c r="H528" i="107"/>
  <c r="H482" i="107"/>
  <c r="W14" i="53"/>
  <c r="H457" i="107"/>
  <c r="H427" i="107"/>
  <c r="H429" i="107"/>
  <c r="B20" i="93"/>
  <c r="H384" i="107"/>
  <c r="W11" i="53"/>
  <c r="W7" i="53"/>
  <c r="B13" i="93"/>
  <c r="H223" i="107"/>
  <c r="H135" i="107"/>
  <c r="F531" i="106"/>
  <c r="H531" i="106"/>
  <c r="H528" i="106"/>
  <c r="H488" i="106"/>
  <c r="F491" i="106"/>
  <c r="H491" i="106"/>
  <c r="H428" i="106"/>
  <c r="F412" i="106"/>
  <c r="H412" i="106"/>
  <c r="H384" i="106"/>
  <c r="F311" i="106"/>
  <c r="H311" i="106"/>
  <c r="H357" i="106"/>
  <c r="H306" i="106"/>
  <c r="H294" i="106"/>
  <c r="F298" i="106"/>
  <c r="H298" i="106"/>
  <c r="H252" i="106"/>
  <c r="F255" i="106"/>
  <c r="H255" i="106"/>
  <c r="H268" i="106"/>
  <c r="H202" i="106"/>
  <c r="H203" i="106"/>
  <c r="H135" i="106"/>
  <c r="H156" i="106"/>
  <c r="H106" i="106"/>
  <c r="H107" i="106"/>
  <c r="I412" i="104"/>
  <c r="C307" i="29" s="1"/>
  <c r="H428" i="104"/>
  <c r="C27" i="53"/>
  <c r="H332" i="104"/>
  <c r="I332" i="104"/>
  <c r="F298" i="104"/>
  <c r="H298" i="104"/>
  <c r="I298" i="104"/>
  <c r="H285" i="104"/>
  <c r="I278" i="104"/>
  <c r="B300" i="29"/>
  <c r="I222" i="104"/>
  <c r="C300" i="29" s="1"/>
  <c r="H226" i="104"/>
  <c r="I226" i="104"/>
  <c r="H234" i="104"/>
  <c r="H201" i="104"/>
  <c r="B297" i="29"/>
  <c r="B296" i="29"/>
  <c r="C229" i="63"/>
  <c r="C296" i="29"/>
  <c r="D42" i="53"/>
  <c r="I163" i="104"/>
  <c r="H171" i="104"/>
  <c r="I171" i="104"/>
  <c r="C227" i="63" s="1"/>
  <c r="I140" i="104"/>
  <c r="H155" i="104"/>
  <c r="I155" i="104"/>
  <c r="H135" i="104"/>
  <c r="H100" i="104"/>
  <c r="I100" i="104"/>
  <c r="B292" i="29"/>
  <c r="I92" i="104"/>
  <c r="C224" i="63" s="1"/>
  <c r="H50" i="104"/>
  <c r="I50" i="104"/>
  <c r="H63" i="104"/>
  <c r="H38" i="104"/>
  <c r="I38" i="104"/>
  <c r="F41" i="104"/>
  <c r="H41" i="104"/>
  <c r="B277" i="29"/>
  <c r="F505" i="103"/>
  <c r="H505" i="103"/>
  <c r="H502" i="103"/>
  <c r="I502" i="103"/>
  <c r="H468" i="103"/>
  <c r="B275" i="29"/>
  <c r="F412" i="103"/>
  <c r="H412" i="103"/>
  <c r="H427" i="103"/>
  <c r="H429" i="103"/>
  <c r="B26" i="53"/>
  <c r="D26" i="53"/>
  <c r="E26" i="53"/>
  <c r="B273" i="29"/>
  <c r="H381" i="103"/>
  <c r="I381" i="103"/>
  <c r="H275" i="103"/>
  <c r="B260" i="29"/>
  <c r="H184" i="103"/>
  <c r="I184" i="103"/>
  <c r="H171" i="103"/>
  <c r="H135" i="103"/>
  <c r="B12" i="53"/>
  <c r="D12" i="53"/>
  <c r="H75" i="103"/>
  <c r="H22" i="103"/>
  <c r="F23" i="103"/>
  <c r="H23" i="103"/>
  <c r="H31" i="103"/>
  <c r="H107" i="103"/>
  <c r="H244" i="103"/>
  <c r="B266" i="29"/>
  <c r="I531" i="102"/>
  <c r="C245" i="29" s="1"/>
  <c r="H502" i="102"/>
  <c r="I502" i="102"/>
  <c r="I505" i="102"/>
  <c r="I40" i="53" s="1"/>
  <c r="H480" i="102"/>
  <c r="I480" i="102"/>
  <c r="H477" i="102"/>
  <c r="I477" i="102"/>
  <c r="I467" i="102"/>
  <c r="H468" i="102"/>
  <c r="I468" i="102"/>
  <c r="H470" i="102"/>
  <c r="I470" i="102"/>
  <c r="I412" i="102"/>
  <c r="C237" i="29" s="1"/>
  <c r="H427" i="102"/>
  <c r="H429" i="102"/>
  <c r="B25" i="53"/>
  <c r="I401" i="102"/>
  <c r="H405" i="102"/>
  <c r="C25" i="53"/>
  <c r="I428" i="102"/>
  <c r="H381" i="102"/>
  <c r="I381" i="102"/>
  <c r="H332" i="102"/>
  <c r="I332" i="102"/>
  <c r="F278" i="102"/>
  <c r="H278" i="102"/>
  <c r="H275" i="102"/>
  <c r="I275" i="102"/>
  <c r="H152" i="102"/>
  <c r="I152" i="102"/>
  <c r="I147" i="102"/>
  <c r="H100" i="102"/>
  <c r="I100" i="102"/>
  <c r="I99" i="102"/>
  <c r="C171" i="63" s="1"/>
  <c r="C11" i="53"/>
  <c r="I74" i="102"/>
  <c r="H62" i="102"/>
  <c r="I62" i="102"/>
  <c r="C168" i="63" s="1"/>
  <c r="I57" i="102"/>
  <c r="F531" i="101"/>
  <c r="H531" i="101"/>
  <c r="H528" i="101"/>
  <c r="H512" i="101"/>
  <c r="B206" i="29"/>
  <c r="H498" i="101"/>
  <c r="H488" i="101"/>
  <c r="F491" i="101"/>
  <c r="H491" i="101"/>
  <c r="H480" i="101"/>
  <c r="I464" i="101"/>
  <c r="H468" i="101"/>
  <c r="B205" i="29"/>
  <c r="H457" i="101"/>
  <c r="B24" i="53"/>
  <c r="H428" i="101"/>
  <c r="I428" i="101"/>
  <c r="H427" i="101"/>
  <c r="H381" i="101"/>
  <c r="H350" i="101"/>
  <c r="H351" i="101"/>
  <c r="F311" i="101"/>
  <c r="H311" i="101"/>
  <c r="H294" i="101"/>
  <c r="F298" i="101"/>
  <c r="H298" i="101"/>
  <c r="H268" i="101"/>
  <c r="B195" i="29"/>
  <c r="B194" i="29"/>
  <c r="H223" i="101"/>
  <c r="H226" i="101"/>
  <c r="H201" i="101"/>
  <c r="B192" i="29"/>
  <c r="B191" i="29"/>
  <c r="B190" i="29"/>
  <c r="H184" i="101"/>
  <c r="H171" i="101"/>
  <c r="H152" i="101"/>
  <c r="H75" i="101"/>
  <c r="P3" i="53"/>
  <c r="D10" i="53"/>
  <c r="F10" i="53"/>
  <c r="H50" i="101"/>
  <c r="P4" i="53"/>
  <c r="F23" i="101"/>
  <c r="H23" i="101"/>
  <c r="B172" i="29"/>
  <c r="I518" i="100"/>
  <c r="J38" i="53" s="1"/>
  <c r="H498" i="100"/>
  <c r="H488" i="100"/>
  <c r="I467" i="100"/>
  <c r="H468" i="100"/>
  <c r="H470" i="100"/>
  <c r="B170" i="29"/>
  <c r="H457" i="100"/>
  <c r="I447" i="100"/>
  <c r="C170" i="29" s="1"/>
  <c r="H411" i="100"/>
  <c r="F412" i="100"/>
  <c r="H412" i="100"/>
  <c r="B23" i="53"/>
  <c r="H427" i="100"/>
  <c r="H405" i="100"/>
  <c r="H381" i="100"/>
  <c r="I381" i="100"/>
  <c r="H350" i="100"/>
  <c r="I350" i="100"/>
  <c r="H332" i="100"/>
  <c r="H303" i="100"/>
  <c r="I303" i="100"/>
  <c r="F306" i="100"/>
  <c r="F298" i="100"/>
  <c r="H298" i="100"/>
  <c r="H294" i="100"/>
  <c r="I294" i="100"/>
  <c r="F278" i="100"/>
  <c r="H278" i="100"/>
  <c r="H275" i="100"/>
  <c r="B158" i="29"/>
  <c r="O7" i="53"/>
  <c r="H226" i="100"/>
  <c r="I226" i="100"/>
  <c r="H223" i="100"/>
  <c r="B156" i="29"/>
  <c r="B155" i="29"/>
  <c r="H184" i="100"/>
  <c r="H171" i="100"/>
  <c r="B9" i="53"/>
  <c r="H75" i="100"/>
  <c r="I70" i="100"/>
  <c r="H62" i="100"/>
  <c r="H50" i="100"/>
  <c r="I41" i="100"/>
  <c r="C151" i="29" s="1"/>
  <c r="B151" i="29"/>
  <c r="F23" i="100"/>
  <c r="H23" i="100"/>
  <c r="H31" i="100"/>
  <c r="I31" i="100"/>
  <c r="H528" i="99"/>
  <c r="B140" i="29"/>
  <c r="I505" i="99"/>
  <c r="C136" i="29" s="1"/>
  <c r="H477" i="99"/>
  <c r="B135" i="29"/>
  <c r="H457" i="99"/>
  <c r="F412" i="99"/>
  <c r="H412" i="99"/>
  <c r="B132" i="29"/>
  <c r="H428" i="99"/>
  <c r="H405" i="99"/>
  <c r="I405" i="99"/>
  <c r="C131" i="29" s="1"/>
  <c r="H427" i="99"/>
  <c r="H384" i="99"/>
  <c r="N11" i="53"/>
  <c r="F306" i="99"/>
  <c r="H306" i="99"/>
  <c r="I306" i="99"/>
  <c r="F298" i="99"/>
  <c r="H298" i="99"/>
  <c r="H294" i="99"/>
  <c r="H285" i="99"/>
  <c r="H223" i="99"/>
  <c r="H226" i="99"/>
  <c r="H201" i="99"/>
  <c r="B122" i="29"/>
  <c r="H184" i="99"/>
  <c r="B120" i="29"/>
  <c r="H171" i="99"/>
  <c r="H152" i="99"/>
  <c r="H135" i="99"/>
  <c r="B117" i="29"/>
  <c r="I92" i="99"/>
  <c r="C117" i="29" s="1"/>
  <c r="B8" i="53"/>
  <c r="D8" i="53"/>
  <c r="E8" i="53"/>
  <c r="F23" i="99"/>
  <c r="H23" i="99"/>
  <c r="H502" i="98"/>
  <c r="F505" i="98"/>
  <c r="H505" i="98"/>
  <c r="H480" i="98"/>
  <c r="B100" i="29"/>
  <c r="H457" i="98"/>
  <c r="F412" i="98"/>
  <c r="H412" i="98"/>
  <c r="H405" i="98"/>
  <c r="B92" i="29"/>
  <c r="M9" i="53"/>
  <c r="B88" i="29"/>
  <c r="H135" i="98"/>
  <c r="H100" i="98"/>
  <c r="M3" i="53"/>
  <c r="C7" i="53"/>
  <c r="D7" i="53"/>
  <c r="H106" i="98"/>
  <c r="H78" i="98"/>
  <c r="H50" i="98"/>
  <c r="H31" i="98"/>
  <c r="E6" i="53"/>
  <c r="F6" i="53"/>
  <c r="B374" i="29"/>
  <c r="U10" i="53"/>
  <c r="B364" i="29"/>
  <c r="U5" i="53"/>
  <c r="H243" i="97"/>
  <c r="I427" i="98"/>
  <c r="H381" i="104"/>
  <c r="I381" i="104"/>
  <c r="I378" i="104"/>
  <c r="H201" i="100"/>
  <c r="H152" i="100"/>
  <c r="N7" i="53"/>
  <c r="B123" i="29"/>
  <c r="H275" i="106"/>
  <c r="F278" i="106"/>
  <c r="H278" i="106"/>
  <c r="H285" i="106"/>
  <c r="H502" i="104"/>
  <c r="I502" i="104"/>
  <c r="F505" i="104"/>
  <c r="H505" i="104"/>
  <c r="H100" i="100"/>
  <c r="I100" i="100"/>
  <c r="H384" i="101"/>
  <c r="H405" i="106"/>
  <c r="H427" i="106"/>
  <c r="H429" i="106"/>
  <c r="H430" i="106"/>
  <c r="F298" i="102"/>
  <c r="H298" i="102"/>
  <c r="I298" i="102"/>
  <c r="H294" i="102"/>
  <c r="I294" i="102"/>
  <c r="H468" i="98"/>
  <c r="H184" i="96"/>
  <c r="H202" i="96"/>
  <c r="B330" i="29"/>
  <c r="N2" i="53"/>
  <c r="B114" i="29"/>
  <c r="H512" i="104"/>
  <c r="H521" i="104"/>
  <c r="H522" i="104"/>
  <c r="I512" i="104"/>
  <c r="M11" i="53"/>
  <c r="B94" i="29"/>
  <c r="R7" i="53"/>
  <c r="B263" i="29"/>
  <c r="I234" i="103"/>
  <c r="C204" i="63" s="1"/>
  <c r="H306" i="103"/>
  <c r="F311" i="103"/>
  <c r="H311" i="103"/>
  <c r="B361" i="29"/>
  <c r="H106" i="97"/>
  <c r="H107" i="97"/>
  <c r="H244" i="97"/>
  <c r="H78" i="97"/>
  <c r="U3" i="53"/>
  <c r="B369" i="29"/>
  <c r="U7" i="53"/>
  <c r="H152" i="107"/>
  <c r="H155" i="107"/>
  <c r="H156" i="107"/>
  <c r="H477" i="106"/>
  <c r="H482" i="106"/>
  <c r="H481" i="106"/>
  <c r="H268" i="104"/>
  <c r="I259" i="104"/>
  <c r="I373" i="102"/>
  <c r="B238" i="29"/>
  <c r="I395" i="102"/>
  <c r="C238" i="29" s="1"/>
  <c r="I151" i="103"/>
  <c r="H152" i="103"/>
  <c r="H332" i="101"/>
  <c r="H233" i="101"/>
  <c r="H234" i="101"/>
  <c r="I232" i="101"/>
  <c r="I50" i="102"/>
  <c r="H135" i="101"/>
  <c r="F41" i="98"/>
  <c r="H41" i="98"/>
  <c r="H38" i="98"/>
  <c r="I38" i="98"/>
  <c r="B174" i="29"/>
  <c r="Q3" i="53"/>
  <c r="B220" i="29"/>
  <c r="I75" i="102"/>
  <c r="B40" i="53" s="1"/>
  <c r="H78" i="102"/>
  <c r="I78" i="102"/>
  <c r="H106" i="102"/>
  <c r="I106" i="102"/>
  <c r="I427" i="100"/>
  <c r="B365" i="29"/>
  <c r="U6" i="53"/>
  <c r="H488" i="104"/>
  <c r="I488" i="104"/>
  <c r="F491" i="104"/>
  <c r="H491" i="104"/>
  <c r="I491" i="104"/>
  <c r="B11" i="53"/>
  <c r="I70" i="102"/>
  <c r="D19" i="53"/>
  <c r="B339" i="29"/>
  <c r="T11" i="53"/>
  <c r="H512" i="99"/>
  <c r="N3" i="53"/>
  <c r="B115" i="29"/>
  <c r="H78" i="99"/>
  <c r="H106" i="99"/>
  <c r="H203" i="96"/>
  <c r="H306" i="96"/>
  <c r="F311" i="96"/>
  <c r="H311" i="96"/>
  <c r="H357" i="96"/>
  <c r="H171" i="102"/>
  <c r="I168" i="102"/>
  <c r="H268" i="99"/>
  <c r="F531" i="98"/>
  <c r="H531" i="98"/>
  <c r="H528" i="98"/>
  <c r="I311" i="102"/>
  <c r="H428" i="97"/>
  <c r="B244" i="29"/>
  <c r="I268" i="102"/>
  <c r="C244" i="29" s="1"/>
  <c r="F491" i="107"/>
  <c r="H491" i="107"/>
  <c r="H488" i="107"/>
  <c r="C228" i="63"/>
  <c r="C295" i="29"/>
  <c r="E42" i="53"/>
  <c r="H405" i="104"/>
  <c r="I401" i="104"/>
  <c r="H427" i="104"/>
  <c r="I198" i="102"/>
  <c r="H201" i="102"/>
  <c r="B21" i="53"/>
  <c r="B96" i="29"/>
  <c r="H31" i="102"/>
  <c r="H303" i="107"/>
  <c r="F306" i="107"/>
  <c r="B11" i="93"/>
  <c r="H184" i="107"/>
  <c r="H202" i="107"/>
  <c r="H203" i="107"/>
  <c r="B295" i="29"/>
  <c r="H184" i="104"/>
  <c r="B225" i="29"/>
  <c r="I177" i="102"/>
  <c r="C225" i="29" s="1"/>
  <c r="H184" i="102"/>
  <c r="H62" i="103"/>
  <c r="I61" i="103"/>
  <c r="H62" i="101"/>
  <c r="H171" i="98"/>
  <c r="B328" i="29"/>
  <c r="H243" i="96"/>
  <c r="T5" i="53"/>
  <c r="H350" i="99"/>
  <c r="B27" i="53"/>
  <c r="D27" i="53"/>
  <c r="F311" i="98"/>
  <c r="H311" i="98"/>
  <c r="R4" i="53"/>
  <c r="B256" i="29"/>
  <c r="I41" i="103"/>
  <c r="C256" i="29" s="1"/>
  <c r="B87" i="29"/>
  <c r="H351" i="103"/>
  <c r="H22" i="104"/>
  <c r="I22" i="104"/>
  <c r="F23" i="104"/>
  <c r="H23" i="104"/>
  <c r="I134" i="102"/>
  <c r="H135" i="102"/>
  <c r="B97" i="29"/>
  <c r="S13" i="53"/>
  <c r="B317" i="29"/>
  <c r="B309" i="29"/>
  <c r="I457" i="104"/>
  <c r="C309" i="29" s="1"/>
  <c r="H502" i="106"/>
  <c r="F505" i="106"/>
  <c r="H505" i="106"/>
  <c r="H135" i="100"/>
  <c r="H427" i="96"/>
  <c r="H429" i="96"/>
  <c r="H470" i="99"/>
  <c r="H481" i="96"/>
  <c r="T14" i="53"/>
  <c r="B348" i="29"/>
  <c r="I349" i="104"/>
  <c r="H350" i="104"/>
  <c r="H480" i="104"/>
  <c r="I480" i="104"/>
  <c r="I467" i="104"/>
  <c r="H468" i="104"/>
  <c r="H498" i="104"/>
  <c r="I498" i="104"/>
  <c r="H268" i="103"/>
  <c r="I365" i="104"/>
  <c r="F298" i="103"/>
  <c r="H298" i="103"/>
  <c r="H297" i="103"/>
  <c r="I297" i="103"/>
  <c r="B229" i="29"/>
  <c r="H223" i="102"/>
  <c r="I223" i="102"/>
  <c r="H226" i="102"/>
  <c r="I226" i="102"/>
  <c r="I218" i="102"/>
  <c r="C229" i="29" s="1"/>
  <c r="H234" i="102"/>
  <c r="H252" i="107"/>
  <c r="F255" i="107"/>
  <c r="H255" i="107"/>
  <c r="H268" i="107"/>
  <c r="B27" i="93"/>
  <c r="H303" i="104"/>
  <c r="I303" i="104"/>
  <c r="F306" i="104"/>
  <c r="H457" i="103"/>
  <c r="H201" i="103"/>
  <c r="H428" i="98"/>
  <c r="H429" i="98"/>
  <c r="I278" i="103"/>
  <c r="H285" i="103"/>
  <c r="F298" i="107"/>
  <c r="H298" i="107"/>
  <c r="H294" i="107"/>
  <c r="H275" i="101"/>
  <c r="F278" i="101"/>
  <c r="H278" i="101"/>
  <c r="C13" i="53"/>
  <c r="D13" i="53"/>
  <c r="H75" i="104"/>
  <c r="I74" i="104"/>
  <c r="B240" i="29"/>
  <c r="I447" i="102"/>
  <c r="C240" i="29" s="1"/>
  <c r="H457" i="102"/>
  <c r="I373" i="100"/>
  <c r="H521" i="97"/>
  <c r="H522" i="97"/>
  <c r="H202" i="98"/>
  <c r="B388" i="29"/>
  <c r="B26" i="93"/>
  <c r="H481" i="107"/>
  <c r="B30" i="93"/>
  <c r="W13" i="53"/>
  <c r="B24" i="93"/>
  <c r="W12" i="53"/>
  <c r="H430" i="107"/>
  <c r="B19" i="93"/>
  <c r="H243" i="106"/>
  <c r="H244" i="106"/>
  <c r="I428" i="104"/>
  <c r="H384" i="104"/>
  <c r="S11" i="53"/>
  <c r="I285" i="104"/>
  <c r="C302" i="29" s="1"/>
  <c r="S9" i="53"/>
  <c r="B302" i="29"/>
  <c r="S7" i="53"/>
  <c r="B298" i="29"/>
  <c r="I234" i="104"/>
  <c r="C231" i="63" s="1"/>
  <c r="I201" i="104"/>
  <c r="C42" i="53" s="1"/>
  <c r="H156" i="104"/>
  <c r="S5" i="53"/>
  <c r="I135" i="104"/>
  <c r="B289" i="29"/>
  <c r="I63" i="104"/>
  <c r="C289" i="29" s="1"/>
  <c r="S2" i="53"/>
  <c r="I41" i="104"/>
  <c r="C291" i="29" s="1"/>
  <c r="S4" i="53"/>
  <c r="B291" i="29"/>
  <c r="B276" i="29"/>
  <c r="I505" i="103"/>
  <c r="C207" i="63" s="1"/>
  <c r="H470" i="103"/>
  <c r="B272" i="29"/>
  <c r="H384" i="103"/>
  <c r="I384" i="103"/>
  <c r="C269" i="29" s="1"/>
  <c r="R3" i="53"/>
  <c r="B255" i="29"/>
  <c r="H106" i="103"/>
  <c r="H78" i="103"/>
  <c r="I75" i="103"/>
  <c r="C255" i="29" s="1"/>
  <c r="I31" i="103"/>
  <c r="H482" i="102"/>
  <c r="Q14" i="53"/>
  <c r="B235" i="29"/>
  <c r="Q12" i="53"/>
  <c r="D25" i="53"/>
  <c r="F25" i="53"/>
  <c r="I427" i="102"/>
  <c r="I429" i="102"/>
  <c r="C235" i="29" s="1"/>
  <c r="H430" i="102"/>
  <c r="I430" i="102"/>
  <c r="B236" i="29"/>
  <c r="I405" i="102"/>
  <c r="C236" i="29" s="1"/>
  <c r="H384" i="102"/>
  <c r="Q11" i="53"/>
  <c r="I278" i="102"/>
  <c r="H285" i="102"/>
  <c r="H155" i="102"/>
  <c r="I155" i="102"/>
  <c r="D11" i="53"/>
  <c r="E11" i="53"/>
  <c r="H63" i="102"/>
  <c r="I63" i="102"/>
  <c r="C219" i="29" s="1"/>
  <c r="B210" i="29"/>
  <c r="H521" i="101"/>
  <c r="I521" i="101"/>
  <c r="H470" i="101"/>
  <c r="B204" i="29"/>
  <c r="B212" i="29"/>
  <c r="P13" i="53"/>
  <c r="C24" i="53"/>
  <c r="D24" i="53"/>
  <c r="E24" i="53"/>
  <c r="H429" i="101"/>
  <c r="B209" i="29"/>
  <c r="I201" i="101"/>
  <c r="C39" i="53" s="1"/>
  <c r="H202" i="101"/>
  <c r="I184" i="101"/>
  <c r="H155" i="101"/>
  <c r="E10" i="53"/>
  <c r="H78" i="101"/>
  <c r="H106" i="101"/>
  <c r="I106" i="101"/>
  <c r="B185" i="29"/>
  <c r="H31" i="101"/>
  <c r="H482" i="100"/>
  <c r="O13" i="53"/>
  <c r="B169" i="29"/>
  <c r="B177" i="29"/>
  <c r="H429" i="100"/>
  <c r="O12" i="53"/>
  <c r="B167" i="29"/>
  <c r="H428" i="100"/>
  <c r="B166" i="29"/>
  <c r="I405" i="100"/>
  <c r="C166" i="29" s="1"/>
  <c r="H384" i="100"/>
  <c r="H351" i="100"/>
  <c r="I351" i="100"/>
  <c r="H306" i="100"/>
  <c r="F311" i="100"/>
  <c r="H311" i="100"/>
  <c r="H285" i="100"/>
  <c r="O3" i="53"/>
  <c r="B150" i="29"/>
  <c r="H106" i="100"/>
  <c r="H78" i="100"/>
  <c r="H63" i="100"/>
  <c r="O2" i="53"/>
  <c r="I50" i="100"/>
  <c r="B134" i="29"/>
  <c r="B142" i="29"/>
  <c r="N13" i="53"/>
  <c r="C22" i="53"/>
  <c r="D22" i="53"/>
  <c r="H429" i="99"/>
  <c r="N12" i="53"/>
  <c r="B131" i="29"/>
  <c r="B129" i="29"/>
  <c r="F311" i="99"/>
  <c r="H311" i="99"/>
  <c r="N9" i="53"/>
  <c r="B127" i="29"/>
  <c r="H202" i="99"/>
  <c r="H203" i="99"/>
  <c r="I184" i="99"/>
  <c r="I152" i="99"/>
  <c r="H155" i="99"/>
  <c r="H31" i="99"/>
  <c r="I31" i="99"/>
  <c r="B101" i="29"/>
  <c r="B99" i="29"/>
  <c r="M13" i="53"/>
  <c r="H156" i="98"/>
  <c r="H63" i="98"/>
  <c r="H107" i="98"/>
  <c r="B274" i="29"/>
  <c r="B282" i="29"/>
  <c r="R13" i="53"/>
  <c r="H521" i="103"/>
  <c r="H522" i="103"/>
  <c r="H202" i="102"/>
  <c r="I202" i="102"/>
  <c r="I184" i="102"/>
  <c r="T10" i="53"/>
  <c r="B338" i="29"/>
  <c r="P7" i="53"/>
  <c r="B193" i="29"/>
  <c r="H155" i="100"/>
  <c r="I155" i="100"/>
  <c r="C263" i="29"/>
  <c r="R9" i="53"/>
  <c r="B267" i="29"/>
  <c r="I135" i="102"/>
  <c r="H351" i="99"/>
  <c r="B306" i="29"/>
  <c r="I405" i="104"/>
  <c r="C306" i="29" s="1"/>
  <c r="C20" i="53"/>
  <c r="D20" i="53"/>
  <c r="H429" i="97"/>
  <c r="H521" i="99"/>
  <c r="F19" i="53"/>
  <c r="E19" i="53"/>
  <c r="I340" i="99"/>
  <c r="I311" i="99"/>
  <c r="B314" i="29"/>
  <c r="I268" i="104"/>
  <c r="C314" i="29" s="1"/>
  <c r="B372" i="29"/>
  <c r="H203" i="98"/>
  <c r="P11" i="53"/>
  <c r="B199" i="29"/>
  <c r="I384" i="101"/>
  <c r="C199" i="29" s="1"/>
  <c r="I62" i="101"/>
  <c r="C141" i="63" s="1"/>
  <c r="H63" i="101"/>
  <c r="R12" i="53"/>
  <c r="B270" i="29"/>
  <c r="H430" i="103"/>
  <c r="I351" i="103"/>
  <c r="H429" i="104"/>
  <c r="I427" i="104"/>
  <c r="B157" i="29"/>
  <c r="H202" i="100"/>
  <c r="S3" i="53"/>
  <c r="B290" i="29"/>
  <c r="I75" i="104"/>
  <c r="C223" i="63" s="1"/>
  <c r="H78" i="104"/>
  <c r="I78" i="104"/>
  <c r="H106" i="104"/>
  <c r="I106" i="104"/>
  <c r="H285" i="101"/>
  <c r="I278" i="101"/>
  <c r="I184" i="104"/>
  <c r="H202" i="104"/>
  <c r="B139" i="29"/>
  <c r="H155" i="103"/>
  <c r="B311" i="29"/>
  <c r="I505" i="104"/>
  <c r="I42" i="53" s="1"/>
  <c r="B262" i="29"/>
  <c r="H202" i="103"/>
  <c r="Q7" i="53"/>
  <c r="B228" i="29"/>
  <c r="I234" i="102"/>
  <c r="I350" i="104"/>
  <c r="H351" i="104"/>
  <c r="I23" i="104"/>
  <c r="H31" i="104"/>
  <c r="I311" i="98"/>
  <c r="H63" i="103"/>
  <c r="B227" i="29"/>
  <c r="I201" i="102"/>
  <c r="C227" i="29" s="1"/>
  <c r="B329" i="29"/>
  <c r="T6" i="53"/>
  <c r="Q2" i="53"/>
  <c r="B219" i="29"/>
  <c r="B8" i="93"/>
  <c r="W5" i="53"/>
  <c r="H243" i="107"/>
  <c r="I311" i="103"/>
  <c r="H482" i="99"/>
  <c r="M4" i="53"/>
  <c r="B81" i="29"/>
  <c r="H470" i="98"/>
  <c r="H306" i="104"/>
  <c r="I306" i="104"/>
  <c r="F311" i="104"/>
  <c r="H311" i="104"/>
  <c r="B340" i="29"/>
  <c r="H430" i="96"/>
  <c r="T12" i="53"/>
  <c r="F311" i="107"/>
  <c r="H311" i="107"/>
  <c r="H357" i="107"/>
  <c r="H306" i="107"/>
  <c r="M12" i="53"/>
  <c r="B95" i="29"/>
  <c r="H430" i="98"/>
  <c r="B105" i="29"/>
  <c r="H470" i="104"/>
  <c r="I468" i="104"/>
  <c r="C21" i="53"/>
  <c r="D21" i="53"/>
  <c r="O11" i="53"/>
  <c r="B164" i="29"/>
  <c r="I384" i="104"/>
  <c r="C304" i="29" s="1"/>
  <c r="Q13" i="53"/>
  <c r="B239" i="29"/>
  <c r="B247" i="29"/>
  <c r="I457" i="102"/>
  <c r="H40" i="53" s="1"/>
  <c r="H521" i="102"/>
  <c r="B279" i="29"/>
  <c r="H107" i="99"/>
  <c r="B9" i="93"/>
  <c r="W6" i="53"/>
  <c r="I31" i="102"/>
  <c r="H357" i="102"/>
  <c r="B233" i="29"/>
  <c r="I340" i="102"/>
  <c r="I171" i="102"/>
  <c r="C173" i="63" s="1"/>
  <c r="R11" i="53"/>
  <c r="B269" i="29"/>
  <c r="B304" i="29"/>
  <c r="C297" i="29"/>
  <c r="I156" i="104"/>
  <c r="C293" i="29" s="1"/>
  <c r="B293" i="29"/>
  <c r="H482" i="103"/>
  <c r="B41" i="53"/>
  <c r="B243" i="29"/>
  <c r="H481" i="102"/>
  <c r="I481" i="102"/>
  <c r="I482" i="102"/>
  <c r="C186" i="63" s="1"/>
  <c r="E25" i="53"/>
  <c r="I384" i="102"/>
  <c r="C234" i="29" s="1"/>
  <c r="B234" i="29"/>
  <c r="B232" i="29"/>
  <c r="I285" i="102"/>
  <c r="C232" i="29" s="1"/>
  <c r="Q9" i="53"/>
  <c r="H203" i="102"/>
  <c r="B224" i="29"/>
  <c r="H156" i="102"/>
  <c r="B223" i="29"/>
  <c r="F11" i="53"/>
  <c r="H107" i="102"/>
  <c r="I107" i="102"/>
  <c r="H522" i="101"/>
  <c r="H482" i="101"/>
  <c r="I470" i="101"/>
  <c r="B200" i="29"/>
  <c r="H430" i="101"/>
  <c r="I430" i="101"/>
  <c r="P12" i="53"/>
  <c r="H357" i="101"/>
  <c r="B198" i="29"/>
  <c r="P10" i="53"/>
  <c r="H203" i="101"/>
  <c r="H156" i="101"/>
  <c r="H481" i="100"/>
  <c r="O14" i="53"/>
  <c r="B173" i="29"/>
  <c r="I521" i="100"/>
  <c r="I429" i="100"/>
  <c r="C165" i="29" s="1"/>
  <c r="C23" i="53"/>
  <c r="H430" i="100"/>
  <c r="B165" i="29"/>
  <c r="B162" i="29"/>
  <c r="O9" i="53"/>
  <c r="H156" i="100"/>
  <c r="B153" i="29"/>
  <c r="H107" i="100"/>
  <c r="I107" i="100"/>
  <c r="B149" i="29"/>
  <c r="B130" i="29"/>
  <c r="H430" i="99"/>
  <c r="H156" i="99"/>
  <c r="I156" i="99"/>
  <c r="C118" i="29" s="1"/>
  <c r="B118" i="29"/>
  <c r="H243" i="98"/>
  <c r="M5" i="53"/>
  <c r="B83" i="29"/>
  <c r="M2" i="53"/>
  <c r="B79" i="29"/>
  <c r="W10" i="53"/>
  <c r="B18" i="93"/>
  <c r="H357" i="98"/>
  <c r="H203" i="103"/>
  <c r="I357" i="102"/>
  <c r="C233" i="29" s="1"/>
  <c r="H482" i="98"/>
  <c r="I351" i="104"/>
  <c r="H203" i="104"/>
  <c r="I202" i="104"/>
  <c r="H357" i="103"/>
  <c r="R10" i="53"/>
  <c r="N6" i="53"/>
  <c r="B119" i="29"/>
  <c r="I203" i="99"/>
  <c r="C119" i="29" s="1"/>
  <c r="I522" i="103"/>
  <c r="I521" i="102"/>
  <c r="H522" i="102"/>
  <c r="I522" i="102"/>
  <c r="H357" i="99"/>
  <c r="N10" i="53"/>
  <c r="I351" i="99"/>
  <c r="C179" i="63"/>
  <c r="H482" i="104"/>
  <c r="I470" i="104"/>
  <c r="R2" i="53"/>
  <c r="B254" i="29"/>
  <c r="H522" i="99"/>
  <c r="I522" i="99"/>
  <c r="Q5" i="53"/>
  <c r="I340" i="104"/>
  <c r="I311" i="104"/>
  <c r="I31" i="104"/>
  <c r="H107" i="104"/>
  <c r="P9" i="53"/>
  <c r="B197" i="29"/>
  <c r="I285" i="101"/>
  <c r="C197" i="29" s="1"/>
  <c r="F40" i="53"/>
  <c r="C177" i="63"/>
  <c r="C228" i="29"/>
  <c r="H156" i="103"/>
  <c r="H203" i="100"/>
  <c r="P2" i="53"/>
  <c r="B184" i="29"/>
  <c r="H107" i="101"/>
  <c r="U12" i="53"/>
  <c r="B376" i="29"/>
  <c r="H430" i="97"/>
  <c r="P5" i="53"/>
  <c r="B188" i="29"/>
  <c r="N14" i="53"/>
  <c r="B138" i="29"/>
  <c r="H481" i="99"/>
  <c r="I521" i="104"/>
  <c r="I522" i="104"/>
  <c r="E20" i="53"/>
  <c r="F20" i="53"/>
  <c r="S12" i="53"/>
  <c r="B305" i="29"/>
  <c r="H430" i="104"/>
  <c r="I430" i="104"/>
  <c r="I429" i="104"/>
  <c r="C305" i="29" s="1"/>
  <c r="M6" i="53"/>
  <c r="B84" i="29"/>
  <c r="B278" i="29"/>
  <c r="H481" i="103"/>
  <c r="I481" i="103"/>
  <c r="R14" i="53"/>
  <c r="I203" i="102"/>
  <c r="C224" i="29" s="1"/>
  <c r="Q6" i="53"/>
  <c r="H243" i="102"/>
  <c r="H244" i="102"/>
  <c r="I156" i="102"/>
  <c r="C223" i="29" s="1"/>
  <c r="P14" i="53"/>
  <c r="H481" i="101"/>
  <c r="B208" i="29"/>
  <c r="P6" i="53"/>
  <c r="B189" i="29"/>
  <c r="H243" i="101"/>
  <c r="I340" i="100"/>
  <c r="H357" i="100"/>
  <c r="B163" i="29"/>
  <c r="O5" i="53"/>
  <c r="N5" i="53"/>
  <c r="H243" i="99"/>
  <c r="H244" i="99"/>
  <c r="S14" i="53"/>
  <c r="B313" i="29"/>
  <c r="I482" i="104"/>
  <c r="C313" i="29" s="1"/>
  <c r="H481" i="104"/>
  <c r="I481" i="104"/>
  <c r="B268" i="29"/>
  <c r="M10" i="53"/>
  <c r="B93" i="29"/>
  <c r="O6" i="53"/>
  <c r="B154" i="29"/>
  <c r="S6" i="53"/>
  <c r="B294" i="29"/>
  <c r="I203" i="104"/>
  <c r="C226" i="63" s="1"/>
  <c r="G42" i="53"/>
  <c r="R5" i="53"/>
  <c r="B258" i="29"/>
  <c r="R6" i="53"/>
  <c r="B259" i="29"/>
  <c r="I203" i="103"/>
  <c r="C199" i="63" s="1"/>
  <c r="M14" i="53"/>
  <c r="B103" i="29"/>
  <c r="H481" i="98"/>
  <c r="I107" i="104"/>
  <c r="I107" i="101"/>
  <c r="I357" i="99"/>
  <c r="C128" i="29" s="1"/>
  <c r="H244" i="98"/>
  <c r="M8" i="53"/>
  <c r="H357" i="104"/>
  <c r="S10" i="53"/>
  <c r="I212" i="102"/>
  <c r="I212" i="101"/>
  <c r="O10" i="53"/>
  <c r="H243" i="100"/>
  <c r="H243" i="104"/>
  <c r="H244" i="104"/>
  <c r="I212" i="104"/>
  <c r="B303" i="29"/>
  <c r="I357" i="104"/>
  <c r="C303" i="29" s="1"/>
  <c r="I212" i="103"/>
  <c r="H243" i="103"/>
  <c r="I243" i="102"/>
  <c r="H244" i="101"/>
  <c r="H244" i="100"/>
  <c r="I244" i="101"/>
  <c r="I243" i="104"/>
  <c r="I244" i="102"/>
  <c r="I244" i="100"/>
  <c r="I244" i="104"/>
  <c r="C301" i="29" s="1"/>
  <c r="I536" i="101"/>
  <c r="C211" i="29" s="1"/>
  <c r="I538" i="101"/>
  <c r="I538" i="102"/>
  <c r="I536" i="102"/>
  <c r="I536" i="103"/>
  <c r="C283" i="29" s="1"/>
  <c r="I536" i="104"/>
  <c r="C316" i="29" s="1"/>
  <c r="I538" i="104"/>
  <c r="E13" i="53"/>
  <c r="F13" i="53"/>
  <c r="F27" i="53"/>
  <c r="E27" i="53"/>
  <c r="F12" i="53"/>
  <c r="E12" i="53"/>
  <c r="F26" i="53"/>
  <c r="F24" i="53"/>
  <c r="B196" i="29"/>
  <c r="D23" i="53"/>
  <c r="D9" i="53"/>
  <c r="B161" i="29"/>
  <c r="E23" i="53"/>
  <c r="F23" i="53"/>
  <c r="E9" i="53"/>
  <c r="F9" i="53"/>
  <c r="E22" i="53"/>
  <c r="F22" i="53"/>
  <c r="F8" i="53"/>
  <c r="F469" i="105"/>
  <c r="H469" i="105"/>
  <c r="E7" i="53"/>
  <c r="F7" i="53"/>
  <c r="B91" i="29"/>
  <c r="E21" i="53"/>
  <c r="F21" i="53"/>
  <c r="F528" i="79"/>
  <c r="H528" i="79"/>
  <c r="F511" i="79"/>
  <c r="H511" i="79"/>
  <c r="F505" i="79"/>
  <c r="H505" i="79"/>
  <c r="H498" i="79"/>
  <c r="F411" i="79"/>
  <c r="H411" i="79"/>
  <c r="F404" i="79"/>
  <c r="H404" i="79"/>
  <c r="F365" i="79"/>
  <c r="H365" i="79"/>
  <c r="F339" i="79"/>
  <c r="H339" i="79"/>
  <c r="F329" i="79"/>
  <c r="H329" i="79"/>
  <c r="F323" i="79"/>
  <c r="H323" i="79"/>
  <c r="F316" i="79"/>
  <c r="H316" i="79"/>
  <c r="F265" i="79"/>
  <c r="H265" i="79"/>
  <c r="F259" i="79"/>
  <c r="H259" i="79"/>
  <c r="H242" i="79"/>
  <c r="F218" i="79"/>
  <c r="H218" i="79"/>
  <c r="H226" i="79"/>
  <c r="F198" i="79"/>
  <c r="H198" i="79"/>
  <c r="F99" i="79"/>
  <c r="H99" i="79"/>
  <c r="I22" i="98"/>
  <c r="I203" i="98"/>
  <c r="C64" i="63" s="1"/>
  <c r="I412" i="98"/>
  <c r="C97" i="29" s="1"/>
  <c r="I491" i="98"/>
  <c r="I198" i="98"/>
  <c r="I218" i="98"/>
  <c r="C89" i="29" s="1"/>
  <c r="I265" i="98"/>
  <c r="I254" i="98"/>
  <c r="I316" i="98"/>
  <c r="I389" i="98"/>
  <c r="I530" i="98"/>
  <c r="I243" i="98"/>
  <c r="I212" i="98"/>
  <c r="I468" i="98"/>
  <c r="I31" i="98"/>
  <c r="I92" i="98"/>
  <c r="C82" i="29" s="1"/>
  <c r="I447" i="98"/>
  <c r="C100" i="29" s="1"/>
  <c r="I401" i="98"/>
  <c r="I339" i="98"/>
  <c r="I356" i="98"/>
  <c r="I423" i="98"/>
  <c r="I454" i="98"/>
  <c r="I225" i="98"/>
  <c r="I61" i="98"/>
  <c r="I37" i="98"/>
  <c r="I156" i="98"/>
  <c r="C83" i="29" s="1"/>
  <c r="I429" i="98"/>
  <c r="C95" i="29" s="1"/>
  <c r="I522" i="98"/>
  <c r="I528" i="98"/>
  <c r="I384" i="98"/>
  <c r="C94" i="29" s="1"/>
  <c r="I268" i="98"/>
  <c r="C104" i="29" s="1"/>
  <c r="I298" i="98"/>
  <c r="I497" i="98"/>
  <c r="C76" i="63" s="1"/>
  <c r="I23" i="98"/>
  <c r="I127" i="98"/>
  <c r="I222" i="98"/>
  <c r="C90" i="29" s="1"/>
  <c r="I259" i="98"/>
  <c r="I426" i="98"/>
  <c r="I437" i="98"/>
  <c r="I490" i="98"/>
  <c r="I81" i="98"/>
  <c r="I469" i="98"/>
  <c r="I170" i="98"/>
  <c r="I536" i="98"/>
  <c r="I357" i="98"/>
  <c r="C93" i="29" s="1"/>
  <c r="I505" i="98"/>
  <c r="C101" i="29" s="1"/>
  <c r="I392" i="98"/>
  <c r="I480" i="98"/>
  <c r="I477" i="98"/>
  <c r="I498" i="98"/>
  <c r="I211" i="98"/>
  <c r="I226" i="98"/>
  <c r="I278" i="98"/>
  <c r="I378" i="98"/>
  <c r="I210" i="98"/>
  <c r="I417" i="98"/>
  <c r="I331" i="98"/>
  <c r="I233" i="98"/>
  <c r="I35" i="98"/>
  <c r="I340" i="98"/>
  <c r="I63" i="98"/>
  <c r="C79" i="29" s="1"/>
  <c r="I201" i="98"/>
  <c r="C68" i="63" s="1"/>
  <c r="I512" i="98"/>
  <c r="I134" i="98"/>
  <c r="I49" i="98"/>
  <c r="I351" i="98"/>
  <c r="I349" i="98"/>
  <c r="I418" i="98"/>
  <c r="I394" i="98"/>
  <c r="I479" i="98"/>
  <c r="I282" i="98"/>
  <c r="I473" i="98"/>
  <c r="I404" i="98"/>
  <c r="F528" i="94"/>
  <c r="H528" i="94"/>
  <c r="F518" i="94"/>
  <c r="H518" i="94"/>
  <c r="F497" i="94"/>
  <c r="H497" i="94"/>
  <c r="F476" i="94"/>
  <c r="H476" i="94"/>
  <c r="F464" i="94"/>
  <c r="H464" i="94"/>
  <c r="F411" i="94"/>
  <c r="H411" i="94"/>
  <c r="F349" i="94"/>
  <c r="H349" i="94"/>
  <c r="F329" i="94"/>
  <c r="H329" i="94"/>
  <c r="F310" i="94"/>
  <c r="H310" i="94"/>
  <c r="F303" i="94"/>
  <c r="H303" i="94"/>
  <c r="F259" i="94"/>
  <c r="H259" i="94"/>
  <c r="F218" i="94"/>
  <c r="H218" i="94"/>
  <c r="F198" i="94"/>
  <c r="H198" i="94"/>
  <c r="F147" i="94"/>
  <c r="H147" i="94"/>
  <c r="F140" i="94"/>
  <c r="H140" i="94"/>
  <c r="F120" i="94"/>
  <c r="H120" i="94"/>
  <c r="F74" i="94"/>
  <c r="H74" i="94"/>
  <c r="F61" i="94"/>
  <c r="H61" i="94"/>
  <c r="F17" i="94"/>
  <c r="H17" i="94"/>
  <c r="F22" i="94"/>
  <c r="H22" i="94"/>
  <c r="F303" i="105"/>
  <c r="F306" i="105"/>
  <c r="F528" i="105"/>
  <c r="H528" i="105"/>
  <c r="F497" i="105"/>
  <c r="H497" i="105"/>
  <c r="H498" i="105"/>
  <c r="F61" i="105"/>
  <c r="H61" i="105"/>
  <c r="F310" i="105"/>
  <c r="H310" i="105"/>
  <c r="F488" i="105"/>
  <c r="H488" i="105"/>
  <c r="F17" i="96"/>
  <c r="H17" i="96"/>
  <c r="F518" i="105"/>
  <c r="H518" i="105"/>
  <c r="F511" i="105"/>
  <c r="H511" i="105"/>
  <c r="F511" i="94"/>
  <c r="H511" i="94"/>
  <c r="F502" i="105"/>
  <c r="F505" i="105"/>
  <c r="H505" i="105"/>
  <c r="F502" i="94"/>
  <c r="H502" i="94"/>
  <c r="H502" i="105"/>
  <c r="H498" i="94"/>
  <c r="F491" i="94"/>
  <c r="H491" i="94"/>
  <c r="F476" i="105"/>
  <c r="H476" i="105"/>
  <c r="H477" i="105"/>
  <c r="H477" i="94"/>
  <c r="F467" i="105"/>
  <c r="H467" i="105"/>
  <c r="I467" i="94"/>
  <c r="H480" i="94"/>
  <c r="F464" i="105"/>
  <c r="H464" i="105"/>
  <c r="H468" i="105"/>
  <c r="H468" i="94"/>
  <c r="F452" i="94"/>
  <c r="H452" i="94"/>
  <c r="F452" i="105"/>
  <c r="H452" i="105"/>
  <c r="F447" i="94"/>
  <c r="H447" i="94"/>
  <c r="B65" i="29"/>
  <c r="F447" i="105"/>
  <c r="H447" i="105"/>
  <c r="H457" i="105"/>
  <c r="H438" i="105"/>
  <c r="H438" i="94"/>
  <c r="H426" i="105"/>
  <c r="H426" i="94"/>
  <c r="F418" i="94"/>
  <c r="H418" i="94"/>
  <c r="H415" i="94"/>
  <c r="F418" i="105"/>
  <c r="H418" i="105"/>
  <c r="H415" i="105"/>
  <c r="F412" i="94"/>
  <c r="H412" i="94"/>
  <c r="B62" i="29"/>
  <c r="F411" i="105"/>
  <c r="H411" i="105"/>
  <c r="F404" i="105"/>
  <c r="H404" i="105"/>
  <c r="F404" i="94"/>
  <c r="H404" i="94"/>
  <c r="F401" i="94"/>
  <c r="H401" i="94"/>
  <c r="F401" i="105"/>
  <c r="H401" i="105"/>
  <c r="H392" i="105"/>
  <c r="F395" i="105"/>
  <c r="H395" i="105"/>
  <c r="F395" i="94"/>
  <c r="H395" i="94"/>
  <c r="H392" i="94"/>
  <c r="H427" i="94"/>
  <c r="F378" i="105"/>
  <c r="H378" i="105"/>
  <c r="H381" i="105"/>
  <c r="F378" i="94"/>
  <c r="H378" i="94"/>
  <c r="H381" i="94"/>
  <c r="F373" i="94"/>
  <c r="H373" i="94"/>
  <c r="F373" i="105"/>
  <c r="H373" i="105"/>
  <c r="F365" i="94"/>
  <c r="H365" i="94"/>
  <c r="F365" i="105"/>
  <c r="H365" i="105"/>
  <c r="F356" i="105"/>
  <c r="H356" i="105"/>
  <c r="F356" i="94"/>
  <c r="H356" i="94"/>
  <c r="F349" i="105"/>
  <c r="H349" i="105"/>
  <c r="F346" i="105"/>
  <c r="H346" i="105"/>
  <c r="F346" i="94"/>
  <c r="H346" i="94"/>
  <c r="F339" i="94"/>
  <c r="H339" i="94"/>
  <c r="I339" i="94"/>
  <c r="F339" i="105"/>
  <c r="H339" i="105"/>
  <c r="F329" i="105"/>
  <c r="H329" i="105"/>
  <c r="H332" i="105"/>
  <c r="H332" i="94"/>
  <c r="F323" i="94"/>
  <c r="H323" i="94"/>
  <c r="F323" i="105"/>
  <c r="H323" i="105"/>
  <c r="F316" i="105"/>
  <c r="H316" i="105"/>
  <c r="F316" i="94"/>
  <c r="H316" i="94"/>
  <c r="F297" i="94"/>
  <c r="H297" i="94"/>
  <c r="F297" i="105"/>
  <c r="H297" i="105"/>
  <c r="H294" i="94"/>
  <c r="F294" i="105"/>
  <c r="H294" i="105"/>
  <c r="F275" i="94"/>
  <c r="F278" i="94"/>
  <c r="H278" i="94"/>
  <c r="F275" i="105"/>
  <c r="H275" i="105"/>
  <c r="F265" i="105"/>
  <c r="H265" i="105"/>
  <c r="F259" i="105"/>
  <c r="H259" i="105"/>
  <c r="H252" i="94"/>
  <c r="F255" i="94"/>
  <c r="H255" i="94"/>
  <c r="H268" i="94"/>
  <c r="F252" i="105"/>
  <c r="F255" i="105"/>
  <c r="H255" i="105"/>
  <c r="H242" i="105"/>
  <c r="H233" i="105"/>
  <c r="H233" i="94"/>
  <c r="H242" i="94"/>
  <c r="F222" i="105"/>
  <c r="H222" i="105"/>
  <c r="B55" i="29"/>
  <c r="F218" i="105"/>
  <c r="H218" i="105"/>
  <c r="H223" i="94"/>
  <c r="H234" i="94"/>
  <c r="H226" i="94"/>
  <c r="B54" i="29"/>
  <c r="H211" i="94"/>
  <c r="H211" i="105"/>
  <c r="F198" i="105"/>
  <c r="H198" i="105"/>
  <c r="F191" i="105"/>
  <c r="H191" i="105"/>
  <c r="H201" i="94"/>
  <c r="F183" i="94"/>
  <c r="H183" i="94"/>
  <c r="F183" i="105"/>
  <c r="H183" i="105"/>
  <c r="F177" i="105"/>
  <c r="H177" i="105"/>
  <c r="B50" i="29"/>
  <c r="F168" i="94"/>
  <c r="H168" i="94"/>
  <c r="F168" i="105"/>
  <c r="H168" i="105"/>
  <c r="F163" i="94"/>
  <c r="H163" i="94"/>
  <c r="F163" i="105"/>
  <c r="H163" i="105"/>
  <c r="F151" i="105"/>
  <c r="H151" i="105"/>
  <c r="F151" i="94"/>
  <c r="H151" i="94"/>
  <c r="F147" i="105"/>
  <c r="H147" i="105"/>
  <c r="F140" i="105"/>
  <c r="H140" i="105"/>
  <c r="F134" i="94"/>
  <c r="H134" i="94"/>
  <c r="F134" i="105"/>
  <c r="H134" i="105"/>
  <c r="F127" i="105"/>
  <c r="H127" i="105"/>
  <c r="F120" i="105"/>
  <c r="H120" i="105"/>
  <c r="F116" i="94"/>
  <c r="H116" i="94"/>
  <c r="F116" i="105"/>
  <c r="H116" i="105"/>
  <c r="F105" i="105"/>
  <c r="H105" i="105"/>
  <c r="F99" i="105"/>
  <c r="H99" i="105"/>
  <c r="H100" i="105"/>
  <c r="H100" i="94"/>
  <c r="F92" i="105"/>
  <c r="H92" i="105"/>
  <c r="B47" i="29"/>
  <c r="F87" i="105"/>
  <c r="H87" i="105"/>
  <c r="F74" i="105"/>
  <c r="H74" i="105"/>
  <c r="H75" i="94"/>
  <c r="F70" i="105"/>
  <c r="H70" i="105"/>
  <c r="B4" i="53"/>
  <c r="F57" i="94"/>
  <c r="H57" i="94"/>
  <c r="F57" i="105"/>
  <c r="H57" i="105"/>
  <c r="H62" i="105"/>
  <c r="F49" i="94"/>
  <c r="H49" i="94"/>
  <c r="F49" i="105"/>
  <c r="H49" i="105"/>
  <c r="H50" i="105"/>
  <c r="F38" i="105"/>
  <c r="H35" i="105"/>
  <c r="F38" i="94"/>
  <c r="F30" i="94"/>
  <c r="H30" i="94"/>
  <c r="F30" i="105"/>
  <c r="H30" i="105"/>
  <c r="F22" i="105"/>
  <c r="H22" i="105"/>
  <c r="F17" i="105"/>
  <c r="I163" i="98"/>
  <c r="I514" i="98"/>
  <c r="I535" i="98"/>
  <c r="C79" i="63" s="1"/>
  <c r="I87" i="98"/>
  <c r="I425" i="98"/>
  <c r="F531" i="79"/>
  <c r="H531" i="79"/>
  <c r="H512" i="79"/>
  <c r="H502" i="79"/>
  <c r="F488" i="79"/>
  <c r="F491" i="79"/>
  <c r="H491" i="79"/>
  <c r="H488" i="79"/>
  <c r="H477" i="79"/>
  <c r="F467" i="79"/>
  <c r="H467" i="79"/>
  <c r="H480" i="79"/>
  <c r="F464" i="79"/>
  <c r="H464" i="79"/>
  <c r="H468" i="79"/>
  <c r="H470" i="79"/>
  <c r="H482" i="79"/>
  <c r="H481" i="79"/>
  <c r="F452" i="79"/>
  <c r="H452" i="79"/>
  <c r="H457" i="79"/>
  <c r="H438" i="79"/>
  <c r="H426" i="79"/>
  <c r="F418" i="79"/>
  <c r="H418" i="79"/>
  <c r="F412" i="79"/>
  <c r="H412" i="79"/>
  <c r="H405" i="79"/>
  <c r="H428" i="79"/>
  <c r="H392" i="79"/>
  <c r="F395" i="79"/>
  <c r="H395" i="79"/>
  <c r="H427" i="79"/>
  <c r="F378" i="79"/>
  <c r="H378" i="79"/>
  <c r="H381" i="79"/>
  <c r="F373" i="79"/>
  <c r="H373" i="79"/>
  <c r="F356" i="79"/>
  <c r="H356" i="79"/>
  <c r="F346" i="79"/>
  <c r="H346" i="79"/>
  <c r="H350" i="79"/>
  <c r="H351" i="79"/>
  <c r="H332" i="79"/>
  <c r="F306" i="79"/>
  <c r="F297" i="79"/>
  <c r="H297" i="79"/>
  <c r="F294" i="79"/>
  <c r="F278" i="79"/>
  <c r="H278" i="79"/>
  <c r="H285" i="79"/>
  <c r="H275" i="79"/>
  <c r="F252" i="79"/>
  <c r="F255" i="79"/>
  <c r="H255" i="79"/>
  <c r="H268" i="79"/>
  <c r="H252" i="79"/>
  <c r="H233" i="79"/>
  <c r="H223" i="79"/>
  <c r="H234" i="79"/>
  <c r="H211" i="79"/>
  <c r="H201" i="79"/>
  <c r="F177" i="79"/>
  <c r="H177" i="79"/>
  <c r="H184" i="79"/>
  <c r="F168" i="79"/>
  <c r="H168" i="79"/>
  <c r="F163" i="79"/>
  <c r="H163" i="79"/>
  <c r="F147" i="79"/>
  <c r="H147" i="79" s="1"/>
  <c r="H152" i="79" s="1"/>
  <c r="F116" i="79"/>
  <c r="H116" i="79" s="1"/>
  <c r="F92" i="79"/>
  <c r="H92" i="79" s="1"/>
  <c r="F74" i="79"/>
  <c r="H74" i="79" s="1"/>
  <c r="F22" i="79"/>
  <c r="H22" i="79" s="1"/>
  <c r="H522" i="107"/>
  <c r="M15" i="53"/>
  <c r="M16" i="53"/>
  <c r="H522" i="98"/>
  <c r="B389" i="29"/>
  <c r="Q10" i="53"/>
  <c r="C182" i="63"/>
  <c r="B128" i="29"/>
  <c r="B301" i="29"/>
  <c r="S8" i="53"/>
  <c r="B283" i="29"/>
  <c r="R8" i="53"/>
  <c r="B231" i="29"/>
  <c r="Q8" i="53"/>
  <c r="P8" i="53"/>
  <c r="B178" i="29"/>
  <c r="O8" i="53"/>
  <c r="N8" i="53"/>
  <c r="B126" i="29"/>
  <c r="B108" i="29"/>
  <c r="U8" i="53"/>
  <c r="C389" i="29"/>
  <c r="C291" i="63"/>
  <c r="H521" i="79"/>
  <c r="H522" i="79"/>
  <c r="F298" i="79"/>
  <c r="H298" i="79"/>
  <c r="C62" i="63"/>
  <c r="F531" i="94"/>
  <c r="H531" i="94"/>
  <c r="B70" i="29"/>
  <c r="B67" i="29"/>
  <c r="H512" i="94"/>
  <c r="H512" i="105"/>
  <c r="F505" i="94"/>
  <c r="H505" i="94"/>
  <c r="H457" i="94"/>
  <c r="H428" i="105"/>
  <c r="H405" i="94"/>
  <c r="B61" i="29"/>
  <c r="H428" i="94"/>
  <c r="C18" i="53"/>
  <c r="H350" i="94"/>
  <c r="H351" i="94"/>
  <c r="F306" i="94"/>
  <c r="H306" i="94"/>
  <c r="H303" i="105"/>
  <c r="H252" i="105"/>
  <c r="H184" i="94"/>
  <c r="B51" i="29"/>
  <c r="H152" i="94"/>
  <c r="H152" i="105"/>
  <c r="H135" i="94"/>
  <c r="H75" i="105"/>
  <c r="H78" i="105"/>
  <c r="C4" i="53"/>
  <c r="D4" i="53"/>
  <c r="F4" i="53"/>
  <c r="H78" i="94"/>
  <c r="H62" i="94"/>
  <c r="H50" i="94"/>
  <c r="F23" i="94"/>
  <c r="H23" i="94"/>
  <c r="R15" i="53"/>
  <c r="F278" i="105"/>
  <c r="H278" i="105"/>
  <c r="H285" i="105"/>
  <c r="H480" i="105"/>
  <c r="F531" i="105"/>
  <c r="H531" i="105"/>
  <c r="H350" i="105"/>
  <c r="H351" i="105"/>
  <c r="H384" i="105"/>
  <c r="F412" i="105"/>
  <c r="H412" i="105"/>
  <c r="F491" i="105"/>
  <c r="H491" i="105"/>
  <c r="F23" i="96"/>
  <c r="H23" i="96"/>
  <c r="H31" i="96"/>
  <c r="H107" i="96"/>
  <c r="H244" i="96"/>
  <c r="B336" i="29"/>
  <c r="H470" i="105"/>
  <c r="H482" i="105"/>
  <c r="H470" i="94"/>
  <c r="H482" i="94"/>
  <c r="H405" i="105"/>
  <c r="H427" i="105"/>
  <c r="B18" i="53"/>
  <c r="B63" i="29"/>
  <c r="H384" i="94"/>
  <c r="F311" i="94"/>
  <c r="H311" i="94"/>
  <c r="F311" i="105"/>
  <c r="H311" i="105"/>
  <c r="H306" i="105"/>
  <c r="F298" i="94"/>
  <c r="H298" i="94"/>
  <c r="F298" i="105"/>
  <c r="H298" i="105"/>
  <c r="H275" i="94"/>
  <c r="H285" i="94"/>
  <c r="B69" i="29"/>
  <c r="H268" i="105"/>
  <c r="H223" i="105"/>
  <c r="H226" i="105"/>
  <c r="H234" i="105"/>
  <c r="B53" i="29"/>
  <c r="L7" i="53"/>
  <c r="H201" i="105"/>
  <c r="B52" i="29"/>
  <c r="H184" i="105"/>
  <c r="H171" i="105"/>
  <c r="H171" i="94"/>
  <c r="H155" i="94"/>
  <c r="H135" i="105"/>
  <c r="H106" i="105"/>
  <c r="L3" i="53"/>
  <c r="H106" i="94"/>
  <c r="B45" i="29"/>
  <c r="H63" i="105"/>
  <c r="H38" i="94"/>
  <c r="F41" i="94"/>
  <c r="H41" i="94"/>
  <c r="F41" i="105"/>
  <c r="H41" i="105"/>
  <c r="H38" i="105"/>
  <c r="F23" i="105"/>
  <c r="H23" i="105"/>
  <c r="H31" i="105"/>
  <c r="H17" i="105"/>
  <c r="H31" i="94"/>
  <c r="H429" i="79"/>
  <c r="H430" i="79"/>
  <c r="H384" i="79"/>
  <c r="H306" i="79"/>
  <c r="F311" i="79"/>
  <c r="H311" i="79"/>
  <c r="H340" i="79"/>
  <c r="H357" i="79"/>
  <c r="H294" i="79"/>
  <c r="H202" i="79"/>
  <c r="H171" i="79"/>
  <c r="B213" i="29"/>
  <c r="S15" i="53"/>
  <c r="S16" i="53"/>
  <c r="B318" i="29"/>
  <c r="R16" i="53"/>
  <c r="B248" i="29"/>
  <c r="Q15" i="53"/>
  <c r="Q16" i="53"/>
  <c r="P15" i="53"/>
  <c r="P16" i="53"/>
  <c r="O15" i="53"/>
  <c r="O16" i="53"/>
  <c r="N15" i="53"/>
  <c r="N16" i="53"/>
  <c r="B143" i="29"/>
  <c r="U15" i="53"/>
  <c r="U16" i="53"/>
  <c r="H203" i="79"/>
  <c r="H521" i="94"/>
  <c r="H522" i="94"/>
  <c r="B66" i="29"/>
  <c r="H521" i="105"/>
  <c r="H522" i="105"/>
  <c r="B64" i="29"/>
  <c r="B72" i="29"/>
  <c r="L13" i="53"/>
  <c r="H429" i="105"/>
  <c r="H430" i="105"/>
  <c r="H429" i="94"/>
  <c r="L12" i="53"/>
  <c r="H202" i="94"/>
  <c r="H155" i="105"/>
  <c r="E4" i="53"/>
  <c r="H63" i="94"/>
  <c r="L2" i="53"/>
  <c r="H481" i="105"/>
  <c r="T8" i="53"/>
  <c r="D18" i="53"/>
  <c r="E18" i="53"/>
  <c r="B59" i="29"/>
  <c r="L11" i="53"/>
  <c r="B68" i="29"/>
  <c r="L14" i="53"/>
  <c r="H481" i="94"/>
  <c r="H340" i="105"/>
  <c r="H357" i="105"/>
  <c r="H340" i="94"/>
  <c r="B57" i="29"/>
  <c r="L9" i="53"/>
  <c r="H202" i="105"/>
  <c r="H156" i="94"/>
  <c r="L5" i="53"/>
  <c r="L4" i="53"/>
  <c r="B46" i="29"/>
  <c r="H107" i="105"/>
  <c r="H430" i="94"/>
  <c r="B60" i="29"/>
  <c r="H203" i="94"/>
  <c r="L6" i="53"/>
  <c r="H156" i="105"/>
  <c r="B48" i="29"/>
  <c r="B44" i="29"/>
  <c r="H107" i="94"/>
  <c r="B353" i="29"/>
  <c r="T15" i="53"/>
  <c r="T16" i="53"/>
  <c r="F18" i="53"/>
  <c r="H357" i="94"/>
  <c r="H203" i="105"/>
  <c r="B49" i="29"/>
  <c r="H212" i="94"/>
  <c r="L10" i="53"/>
  <c r="B58" i="29"/>
  <c r="H212" i="105"/>
  <c r="H243" i="94"/>
  <c r="H244" i="94"/>
  <c r="H243" i="105"/>
  <c r="L8" i="53"/>
  <c r="H538" i="94"/>
  <c r="H536" i="94"/>
  <c r="B73" i="29"/>
  <c r="B56" i="29"/>
  <c r="H244" i="105"/>
  <c r="H536" i="105"/>
  <c r="H538" i="105"/>
  <c r="L15" i="53"/>
  <c r="L16" i="53"/>
  <c r="G40" i="53" l="1"/>
  <c r="C380" i="29"/>
  <c r="I518" i="79"/>
  <c r="I520" i="102"/>
  <c r="K40" i="53" s="1"/>
  <c r="I265" i="103"/>
  <c r="I201" i="79"/>
  <c r="I280" i="79"/>
  <c r="I415" i="102"/>
  <c r="I305" i="102"/>
  <c r="C172" i="63"/>
  <c r="I350" i="79"/>
  <c r="I511" i="102"/>
  <c r="C87" i="29"/>
  <c r="I208" i="79"/>
  <c r="C36" i="53"/>
  <c r="C178" i="63"/>
  <c r="I522" i="79"/>
  <c r="I40" i="107"/>
  <c r="C196" i="63"/>
  <c r="C99" i="63"/>
  <c r="I346" i="99"/>
  <c r="I223" i="99"/>
  <c r="I37" i="53"/>
  <c r="I177" i="101"/>
  <c r="I223" i="101"/>
  <c r="I298" i="101"/>
  <c r="I351" i="101"/>
  <c r="I405" i="101"/>
  <c r="C201" i="29" s="1"/>
  <c r="I488" i="101"/>
  <c r="I528" i="101"/>
  <c r="I163" i="103"/>
  <c r="I378" i="103"/>
  <c r="I531" i="103"/>
  <c r="C280" i="29" s="1"/>
  <c r="I339" i="101"/>
  <c r="I41" i="101"/>
  <c r="C186" i="29" s="1"/>
  <c r="I17" i="99"/>
  <c r="I140" i="99"/>
  <c r="I206" i="99"/>
  <c r="I329" i="99"/>
  <c r="I394" i="99"/>
  <c r="I411" i="99"/>
  <c r="I437" i="99"/>
  <c r="I467" i="99"/>
  <c r="I498" i="99"/>
  <c r="I22" i="101"/>
  <c r="I95" i="101"/>
  <c r="I168" i="101"/>
  <c r="I254" i="101"/>
  <c r="I346" i="101"/>
  <c r="I511" i="101"/>
  <c r="I92" i="103"/>
  <c r="I229" i="103"/>
  <c r="I365" i="103"/>
  <c r="I265" i="101"/>
  <c r="I476" i="103"/>
  <c r="I420" i="103"/>
  <c r="I206" i="103"/>
  <c r="I339" i="103"/>
  <c r="I479" i="99"/>
  <c r="I77" i="99"/>
  <c r="I469" i="99"/>
  <c r="I206" i="101"/>
  <c r="I261" i="101"/>
  <c r="I473" i="101"/>
  <c r="I35" i="103"/>
  <c r="I35" i="101"/>
  <c r="I473" i="99"/>
  <c r="I40" i="99"/>
  <c r="I49" i="99"/>
  <c r="I37" i="101"/>
  <c r="I99" i="101"/>
  <c r="C144" i="63" s="1"/>
  <c r="I277" i="101"/>
  <c r="C242" i="63"/>
  <c r="I538" i="103"/>
  <c r="C259" i="29"/>
  <c r="C91" i="63"/>
  <c r="I107" i="103"/>
  <c r="I203" i="101"/>
  <c r="C145" i="63" s="1"/>
  <c r="I482" i="103"/>
  <c r="C213" i="63" s="1"/>
  <c r="I482" i="99"/>
  <c r="C138" i="29" s="1"/>
  <c r="I107" i="99"/>
  <c r="I521" i="99"/>
  <c r="I522" i="101"/>
  <c r="C230" i="63"/>
  <c r="I430" i="103"/>
  <c r="I23" i="99"/>
  <c r="I268" i="101"/>
  <c r="C209" i="29" s="1"/>
  <c r="I78" i="103"/>
  <c r="C292" i="29"/>
  <c r="I275" i="101"/>
  <c r="I298" i="103"/>
  <c r="I63" i="99"/>
  <c r="C114" i="29" s="1"/>
  <c r="I183" i="99"/>
  <c r="D37" i="53" s="1"/>
  <c r="I278" i="99"/>
  <c r="I447" i="99"/>
  <c r="C135" i="29" s="1"/>
  <c r="I531" i="99"/>
  <c r="C140" i="29" s="1"/>
  <c r="I183" i="101"/>
  <c r="I218" i="101"/>
  <c r="C194" i="29" s="1"/>
  <c r="I480" i="101"/>
  <c r="I498" i="101"/>
  <c r="I405" i="103"/>
  <c r="C271" i="29" s="1"/>
  <c r="I233" i="99"/>
  <c r="I305" i="99"/>
  <c r="I22" i="99"/>
  <c r="I74" i="99"/>
  <c r="I127" i="99"/>
  <c r="I191" i="99"/>
  <c r="I242" i="99"/>
  <c r="I316" i="99"/>
  <c r="I381" i="99"/>
  <c r="I198" i="101"/>
  <c r="I316" i="101"/>
  <c r="I183" i="103"/>
  <c r="I233" i="103"/>
  <c r="I423" i="101"/>
  <c r="I277" i="103"/>
  <c r="I305" i="103"/>
  <c r="C383" i="29"/>
  <c r="I17" i="103"/>
  <c r="I456" i="103"/>
  <c r="I508" i="99"/>
  <c r="C102" i="63" s="1"/>
  <c r="I35" i="99"/>
  <c r="I435" i="99"/>
  <c r="I504" i="101"/>
  <c r="I282" i="101"/>
  <c r="I74" i="101"/>
  <c r="I239" i="101"/>
  <c r="I435" i="103"/>
  <c r="I210" i="101"/>
  <c r="I415" i="99"/>
  <c r="I200" i="99"/>
  <c r="I229" i="99"/>
  <c r="I239" i="99"/>
  <c r="I497" i="99"/>
  <c r="C103" i="63" s="1"/>
  <c r="I504" i="99"/>
  <c r="I87" i="101"/>
  <c r="I229" i="101"/>
  <c r="I267" i="101"/>
  <c r="C158" i="63" s="1"/>
  <c r="I536" i="99"/>
  <c r="I243" i="99"/>
  <c r="I156" i="103"/>
  <c r="C258" i="29" s="1"/>
  <c r="I357" i="101"/>
  <c r="C198" i="29" s="1"/>
  <c r="I481" i="99"/>
  <c r="I63" i="103"/>
  <c r="C254" i="29" s="1"/>
  <c r="I202" i="99"/>
  <c r="I202" i="101"/>
  <c r="I470" i="103"/>
  <c r="F42" i="53"/>
  <c r="I62" i="103"/>
  <c r="C195" i="63" s="1"/>
  <c r="I152" i="103"/>
  <c r="I350" i="99"/>
  <c r="C89" i="63"/>
  <c r="I384" i="99"/>
  <c r="C129" i="29" s="1"/>
  <c r="I75" i="101"/>
  <c r="I427" i="103"/>
  <c r="I191" i="103"/>
  <c r="I468" i="99"/>
  <c r="I255" i="99"/>
  <c r="I233" i="101"/>
  <c r="I428" i="99"/>
  <c r="I152" i="101"/>
  <c r="I294" i="101"/>
  <c r="I381" i="101"/>
  <c r="I412" i="101"/>
  <c r="C202" i="29" s="1"/>
  <c r="C242" i="29"/>
  <c r="I116" i="103"/>
  <c r="I177" i="103"/>
  <c r="I395" i="103"/>
  <c r="C273" i="29" s="1"/>
  <c r="I428" i="103"/>
  <c r="I17" i="101"/>
  <c r="I339" i="99"/>
  <c r="I404" i="99"/>
  <c r="I418" i="99"/>
  <c r="I30" i="101"/>
  <c r="I45" i="101"/>
  <c r="I297" i="101"/>
  <c r="I349" i="101"/>
  <c r="I401" i="101"/>
  <c r="I411" i="101"/>
  <c r="I435" i="101"/>
  <c r="I497" i="101"/>
  <c r="C157" i="63" s="1"/>
  <c r="I518" i="101"/>
  <c r="C207" i="29" s="1"/>
  <c r="I423" i="103"/>
  <c r="I530" i="101"/>
  <c r="I490" i="101"/>
  <c r="I241" i="103"/>
  <c r="C35" i="53"/>
  <c r="B35" i="53"/>
  <c r="I282" i="103"/>
  <c r="I530" i="103"/>
  <c r="I210" i="99"/>
  <c r="I423" i="99"/>
  <c r="I383" i="99"/>
  <c r="I105" i="101"/>
  <c r="I77" i="101"/>
  <c r="I514" i="101"/>
  <c r="I508" i="101"/>
  <c r="C156" i="63" s="1"/>
  <c r="I45" i="103"/>
  <c r="I81" i="101"/>
  <c r="I261" i="99"/>
  <c r="I502" i="101"/>
  <c r="I81" i="103"/>
  <c r="C318" i="29"/>
  <c r="I538" i="99"/>
  <c r="I244" i="99"/>
  <c r="C126" i="29" s="1"/>
  <c r="I155" i="103"/>
  <c r="I430" i="99"/>
  <c r="I429" i="101"/>
  <c r="I41" i="53"/>
  <c r="C298" i="29"/>
  <c r="I268" i="103"/>
  <c r="C279" i="29" s="1"/>
  <c r="C169" i="63"/>
  <c r="I429" i="103"/>
  <c r="I234" i="101"/>
  <c r="F39" i="53" s="1"/>
  <c r="I457" i="103"/>
  <c r="H41" i="53" s="1"/>
  <c r="I201" i="99"/>
  <c r="C37" i="53" s="1"/>
  <c r="I457" i="99"/>
  <c r="I78" i="101"/>
  <c r="I340" i="101"/>
  <c r="I106" i="103"/>
  <c r="I311" i="101"/>
  <c r="I75" i="99"/>
  <c r="I511" i="99"/>
  <c r="I294" i="99"/>
  <c r="I528" i="99"/>
  <c r="I50" i="101"/>
  <c r="I222" i="101"/>
  <c r="C195" i="29" s="1"/>
  <c r="I467" i="101"/>
  <c r="I505" i="101"/>
  <c r="J40" i="53"/>
  <c r="I22" i="103"/>
  <c r="I135" i="103"/>
  <c r="I323" i="103"/>
  <c r="I100" i="103"/>
  <c r="I57" i="99"/>
  <c r="I508" i="103"/>
  <c r="C210" i="63" s="1"/>
  <c r="I349" i="103"/>
  <c r="I116" i="99"/>
  <c r="I151" i="99"/>
  <c r="I177" i="99"/>
  <c r="E37" i="53" s="1"/>
  <c r="I259" i="99"/>
  <c r="I297" i="99"/>
  <c r="I365" i="99"/>
  <c r="I378" i="99"/>
  <c r="I49" i="101"/>
  <c r="I147" i="101"/>
  <c r="I242" i="101"/>
  <c r="I378" i="101"/>
  <c r="I49" i="103"/>
  <c r="I74" i="103"/>
  <c r="I140" i="103"/>
  <c r="I168" i="103"/>
  <c r="I226" i="103"/>
  <c r="I239" i="103"/>
  <c r="I437" i="103"/>
  <c r="I480" i="103"/>
  <c r="I498" i="103"/>
  <c r="I284" i="101"/>
  <c r="I417" i="101"/>
  <c r="I154" i="103"/>
  <c r="I218" i="103"/>
  <c r="C264" i="29" s="1"/>
  <c r="I394" i="103"/>
  <c r="I40" i="103"/>
  <c r="I208" i="99"/>
  <c r="I277" i="99"/>
  <c r="I193" i="99"/>
  <c r="I520" i="101"/>
  <c r="K39" i="53" s="1"/>
  <c r="I252" i="101"/>
  <c r="I170" i="101"/>
  <c r="I37" i="103"/>
  <c r="I193" i="103"/>
  <c r="I331" i="101"/>
  <c r="I408" i="103"/>
  <c r="I37" i="99"/>
  <c r="I40" i="101"/>
  <c r="I120" i="101"/>
  <c r="I140" i="101"/>
  <c r="I241" i="101"/>
  <c r="C161" i="63"/>
  <c r="I244" i="103"/>
  <c r="C294" i="29"/>
  <c r="I482" i="101"/>
  <c r="C159" i="63" s="1"/>
  <c r="C276" i="29"/>
  <c r="I470" i="99"/>
  <c r="I268" i="99"/>
  <c r="C139" i="29" s="1"/>
  <c r="C220" i="29"/>
  <c r="I512" i="99"/>
  <c r="I135" i="99"/>
  <c r="I23" i="101"/>
  <c r="I427" i="101"/>
  <c r="I457" i="101"/>
  <c r="I531" i="101"/>
  <c r="C210" i="29" s="1"/>
  <c r="C180" i="63"/>
  <c r="I452" i="103"/>
  <c r="I106" i="99"/>
  <c r="I373" i="103"/>
  <c r="I329" i="101"/>
  <c r="I477" i="103"/>
  <c r="I70" i="99"/>
  <c r="I163" i="99"/>
  <c r="I218" i="99"/>
  <c r="C124" i="29" s="1"/>
  <c r="I476" i="99"/>
  <c r="I171" i="101"/>
  <c r="C146" i="63" s="1"/>
  <c r="I392" i="101"/>
  <c r="I491" i="101"/>
  <c r="I518" i="103"/>
  <c r="C208" i="63" s="1"/>
  <c r="I512" i="103"/>
  <c r="I222" i="103"/>
  <c r="C265" i="29" s="1"/>
  <c r="I30" i="99"/>
  <c r="I134" i="99"/>
  <c r="I198" i="99"/>
  <c r="I323" i="99"/>
  <c r="I452" i="99"/>
  <c r="I491" i="99"/>
  <c r="I502" i="99"/>
  <c r="I92" i="101"/>
  <c r="C187" i="29" s="1"/>
  <c r="I208" i="101"/>
  <c r="I323" i="101"/>
  <c r="I477" i="101"/>
  <c r="I50" i="103"/>
  <c r="I87" i="103"/>
  <c r="I242" i="103"/>
  <c r="I332" i="103"/>
  <c r="I356" i="103"/>
  <c r="I438" i="103"/>
  <c r="I225" i="101"/>
  <c r="I310" i="103"/>
  <c r="I417" i="103"/>
  <c r="I294" i="103"/>
  <c r="I389" i="103"/>
  <c r="I267" i="99"/>
  <c r="C104" i="63" s="1"/>
  <c r="I241" i="99"/>
  <c r="I248" i="99"/>
  <c r="I305" i="101"/>
  <c r="I389" i="101"/>
  <c r="I437" i="101"/>
  <c r="I535" i="103"/>
  <c r="C214" i="63" s="1"/>
  <c r="I151" i="101"/>
  <c r="I456" i="101"/>
  <c r="I383" i="103"/>
  <c r="I282" i="99"/>
  <c r="I212" i="99"/>
  <c r="I243" i="101"/>
  <c r="I135" i="101"/>
  <c r="I201" i="103"/>
  <c r="I285" i="103"/>
  <c r="C267" i="29" s="1"/>
  <c r="I155" i="99"/>
  <c r="I31" i="101"/>
  <c r="C241" i="29"/>
  <c r="I412" i="103"/>
  <c r="C272" i="29" s="1"/>
  <c r="I350" i="103"/>
  <c r="I332" i="101"/>
  <c r="I234" i="99"/>
  <c r="I171" i="99"/>
  <c r="C92" i="63" s="1"/>
  <c r="I226" i="99"/>
  <c r="I298" i="99"/>
  <c r="I401" i="99"/>
  <c r="I412" i="99"/>
  <c r="C132" i="29" s="1"/>
  <c r="I477" i="99"/>
  <c r="I70" i="101"/>
  <c r="I226" i="101"/>
  <c r="I255" i="101"/>
  <c r="I447" i="101"/>
  <c r="C205" i="29" s="1"/>
  <c r="I512" i="101"/>
  <c r="I70" i="103"/>
  <c r="I171" i="103"/>
  <c r="C200" i="63" s="1"/>
  <c r="I275" i="103"/>
  <c r="I306" i="101"/>
  <c r="I223" i="103"/>
  <c r="I254" i="103"/>
  <c r="I222" i="99"/>
  <c r="C125" i="29" s="1"/>
  <c r="I349" i="99"/>
  <c r="I408" i="99"/>
  <c r="I417" i="99"/>
  <c r="I100" i="101"/>
  <c r="I211" i="101"/>
  <c r="I469" i="101"/>
  <c r="I356" i="101"/>
  <c r="I408" i="101"/>
  <c r="I418" i="101"/>
  <c r="I452" i="101"/>
  <c r="I127" i="103"/>
  <c r="I411" i="103"/>
  <c r="I467" i="103"/>
  <c r="I404" i="101"/>
  <c r="I261" i="103"/>
  <c r="I404" i="103"/>
  <c r="I208" i="103"/>
  <c r="I120" i="103"/>
  <c r="I380" i="103"/>
  <c r="I95" i="99"/>
  <c r="I425" i="99"/>
  <c r="I420" i="99"/>
  <c r="I200" i="101"/>
  <c r="I454" i="101"/>
  <c r="I193" i="101"/>
  <c r="I469" i="103"/>
  <c r="I497" i="103"/>
  <c r="C211" i="63" s="1"/>
  <c r="I426" i="101"/>
  <c r="I520" i="103"/>
  <c r="I41" i="99"/>
  <c r="C116" i="29" s="1"/>
  <c r="I426" i="99"/>
  <c r="I50" i="99"/>
  <c r="I81" i="99"/>
  <c r="I105" i="99"/>
  <c r="I154" i="99"/>
  <c r="I494" i="99"/>
  <c r="I99" i="103"/>
  <c r="C198" i="63" s="1"/>
  <c r="I329" i="103"/>
  <c r="C213" i="29"/>
  <c r="I243" i="103"/>
  <c r="I357" i="103"/>
  <c r="C268" i="29" s="1"/>
  <c r="I481" i="101"/>
  <c r="I156" i="101"/>
  <c r="C188" i="29" s="1"/>
  <c r="I63" i="101"/>
  <c r="C184" i="29" s="1"/>
  <c r="I521" i="103"/>
  <c r="I202" i="103"/>
  <c r="I429" i="99"/>
  <c r="I340" i="103"/>
  <c r="I285" i="99"/>
  <c r="C127" i="29" s="1"/>
  <c r="I155" i="101"/>
  <c r="I468" i="101"/>
  <c r="I23" i="103"/>
  <c r="I468" i="103"/>
  <c r="I255" i="103"/>
  <c r="I61" i="101"/>
  <c r="I78" i="99"/>
  <c r="I306" i="103"/>
  <c r="I427" i="99"/>
  <c r="I350" i="101"/>
  <c r="I395" i="101"/>
  <c r="C203" i="29" s="1"/>
  <c r="I464" i="103"/>
  <c r="I365" i="101"/>
  <c r="I464" i="99"/>
  <c r="I100" i="99"/>
  <c r="I120" i="99"/>
  <c r="I303" i="99"/>
  <c r="I373" i="99"/>
  <c r="I395" i="99"/>
  <c r="C133" i="29" s="1"/>
  <c r="I518" i="99"/>
  <c r="J37" i="53" s="1"/>
  <c r="I57" i="101"/>
  <c r="I163" i="101"/>
  <c r="I191" i="101"/>
  <c r="I310" i="101"/>
  <c r="I476" i="101"/>
  <c r="I57" i="103"/>
  <c r="I147" i="103"/>
  <c r="I252" i="103"/>
  <c r="I346" i="103"/>
  <c r="I447" i="103"/>
  <c r="C275" i="29" s="1"/>
  <c r="I488" i="103"/>
  <c r="I303" i="101"/>
  <c r="I170" i="103"/>
  <c r="I392" i="103"/>
  <c r="C278" i="63"/>
  <c r="I200" i="103"/>
  <c r="I454" i="103"/>
  <c r="I77" i="103"/>
  <c r="I232" i="99"/>
  <c r="I45" i="99"/>
  <c r="I530" i="99"/>
  <c r="I494" i="101"/>
  <c r="I383" i="101"/>
  <c r="I280" i="101"/>
  <c r="I210" i="103"/>
  <c r="I95" i="103"/>
  <c r="I211" i="103"/>
  <c r="I61" i="99"/>
  <c r="I170" i="99"/>
  <c r="I225" i="99"/>
  <c r="I259" i="101"/>
  <c r="I418" i="103"/>
  <c r="I473" i="103"/>
  <c r="B42" i="53"/>
  <c r="D34" i="53"/>
  <c r="C284" i="63"/>
  <c r="I30" i="96"/>
  <c r="I116" i="96"/>
  <c r="I210" i="96"/>
  <c r="I284" i="96"/>
  <c r="I211" i="96"/>
  <c r="I70" i="96"/>
  <c r="I239" i="96"/>
  <c r="I417" i="96"/>
  <c r="I203" i="96"/>
  <c r="I248" i="96"/>
  <c r="I494" i="96"/>
  <c r="I140" i="96"/>
  <c r="I538" i="96"/>
  <c r="I350" i="96"/>
  <c r="I412" i="96"/>
  <c r="C342" i="29" s="1"/>
  <c r="I408" i="96"/>
  <c r="I212" i="96"/>
  <c r="I316" i="96"/>
  <c r="I329" i="96"/>
  <c r="I520" i="96"/>
  <c r="K34" i="53" s="1"/>
  <c r="I535" i="96"/>
  <c r="C268" i="63" s="1"/>
  <c r="I63" i="96"/>
  <c r="C324" i="29" s="1"/>
  <c r="I170" i="96"/>
  <c r="C240" i="63"/>
  <c r="C172" i="29"/>
  <c r="C84" i="29"/>
  <c r="C290" i="29"/>
  <c r="C344" i="29"/>
  <c r="I147" i="96"/>
  <c r="I134" i="96"/>
  <c r="I389" i="96"/>
  <c r="I411" i="96"/>
  <c r="I502" i="96"/>
  <c r="I349" i="96"/>
  <c r="I383" i="96"/>
  <c r="I107" i="96"/>
  <c r="I426" i="96"/>
  <c r="I351" i="96"/>
  <c r="I200" i="96"/>
  <c r="I127" i="96"/>
  <c r="I87" i="96"/>
  <c r="I226" i="96"/>
  <c r="I536" i="96"/>
  <c r="C263" i="63" s="1"/>
  <c r="I429" i="96"/>
  <c r="I156" i="96"/>
  <c r="C328" i="29" s="1"/>
  <c r="I267" i="96"/>
  <c r="C266" i="63" s="1"/>
  <c r="I37" i="96"/>
  <c r="I514" i="96"/>
  <c r="I464" i="96"/>
  <c r="I346" i="96"/>
  <c r="I233" i="94"/>
  <c r="C239" i="29"/>
  <c r="I378" i="96"/>
  <c r="I177" i="96"/>
  <c r="I508" i="96"/>
  <c r="C264" i="63" s="1"/>
  <c r="I242" i="96"/>
  <c r="I438" i="96"/>
  <c r="I404" i="96"/>
  <c r="I512" i="96"/>
  <c r="I528" i="96"/>
  <c r="I243" i="96"/>
  <c r="I456" i="96"/>
  <c r="I193" i="96"/>
  <c r="I57" i="96"/>
  <c r="I405" i="96"/>
  <c r="C341" i="29" s="1"/>
  <c r="I17" i="96"/>
  <c r="I261" i="96"/>
  <c r="I505" i="96"/>
  <c r="I34" i="53" s="1"/>
  <c r="I340" i="96"/>
  <c r="I31" i="96"/>
  <c r="I305" i="96"/>
  <c r="I120" i="96"/>
  <c r="I163" i="96"/>
  <c r="I95" i="96"/>
  <c r="I452" i="96"/>
  <c r="I473" i="96"/>
  <c r="C247" i="29"/>
  <c r="C246" i="29"/>
  <c r="I23" i="96"/>
  <c r="I265" i="96"/>
  <c r="I479" i="96"/>
  <c r="I332" i="96"/>
  <c r="I75" i="96"/>
  <c r="I201" i="96"/>
  <c r="C34" i="53" s="1"/>
  <c r="I306" i="96"/>
  <c r="I45" i="96"/>
  <c r="I384" i="96"/>
  <c r="C339" i="29" s="1"/>
  <c r="I392" i="96"/>
  <c r="I498" i="96"/>
  <c r="I280" i="96"/>
  <c r="I298" i="96"/>
  <c r="I154" i="96"/>
  <c r="I278" i="96"/>
  <c r="I494" i="98"/>
  <c r="I482" i="96"/>
  <c r="I435" i="96"/>
  <c r="I35" i="96"/>
  <c r="I469" i="96"/>
  <c r="I232" i="96"/>
  <c r="I282" i="96"/>
  <c r="I285" i="96"/>
  <c r="C337" i="29" s="1"/>
  <c r="C137" i="29"/>
  <c r="C222" i="29"/>
  <c r="I63" i="94"/>
  <c r="C44" i="29" s="1"/>
  <c r="C206" i="63"/>
  <c r="I520" i="98"/>
  <c r="K36" i="53" s="1"/>
  <c r="H34" i="53"/>
  <c r="C367" i="29"/>
  <c r="I275" i="96"/>
  <c r="I530" i="96"/>
  <c r="I339" i="96"/>
  <c r="I77" i="96"/>
  <c r="I467" i="96"/>
  <c r="I331" i="96"/>
  <c r="I476" i="96"/>
  <c r="I522" i="96"/>
  <c r="I447" i="96"/>
  <c r="C345" i="29" s="1"/>
  <c r="I223" i="96"/>
  <c r="I255" i="96"/>
  <c r="I521" i="96"/>
  <c r="I155" i="96"/>
  <c r="I40" i="96"/>
  <c r="I294" i="96"/>
  <c r="I106" i="96"/>
  <c r="I508" i="98"/>
  <c r="C75" i="63" s="1"/>
  <c r="I202" i="96"/>
  <c r="I198" i="96"/>
  <c r="I191" i="96"/>
  <c r="I491" i="96"/>
  <c r="I259" i="96"/>
  <c r="I425" i="96"/>
  <c r="I254" i="96"/>
  <c r="I171" i="96"/>
  <c r="C254" i="63" s="1"/>
  <c r="C215" i="63"/>
  <c r="C281" i="29"/>
  <c r="I332" i="98"/>
  <c r="C287" i="63"/>
  <c r="I381" i="96"/>
  <c r="I415" i="96"/>
  <c r="I49" i="96"/>
  <c r="I229" i="96"/>
  <c r="I234" i="96"/>
  <c r="I490" i="96"/>
  <c r="I477" i="96"/>
  <c r="I297" i="96"/>
  <c r="I22" i="96"/>
  <c r="I356" i="96"/>
  <c r="I427" i="96"/>
  <c r="I488" i="96"/>
  <c r="I92" i="96"/>
  <c r="I152" i="96"/>
  <c r="I430" i="96"/>
  <c r="I244" i="96"/>
  <c r="I311" i="96"/>
  <c r="I184" i="96"/>
  <c r="I365" i="96"/>
  <c r="I480" i="96"/>
  <c r="I437" i="96"/>
  <c r="I50" i="96"/>
  <c r="I395" i="96"/>
  <c r="C343" i="29" s="1"/>
  <c r="I77" i="107"/>
  <c r="F17" i="79"/>
  <c r="C347" i="29"/>
  <c r="C262" i="63"/>
  <c r="C363" i="29"/>
  <c r="C285" i="63"/>
  <c r="C72" i="63"/>
  <c r="I36" i="53"/>
  <c r="I420" i="98"/>
  <c r="I248" i="98"/>
  <c r="I373" i="98"/>
  <c r="I365" i="98"/>
  <c r="I183" i="98"/>
  <c r="C86" i="29" s="1"/>
  <c r="I41" i="98"/>
  <c r="C81" i="29" s="1"/>
  <c r="I456" i="98"/>
  <c r="I105" i="98"/>
  <c r="I252" i="98"/>
  <c r="I155" i="98"/>
  <c r="I202" i="98"/>
  <c r="I482" i="98"/>
  <c r="C78" i="63" s="1"/>
  <c r="I415" i="98"/>
  <c r="I518" i="98"/>
  <c r="I380" i="98"/>
  <c r="I100" i="98"/>
  <c r="I107" i="98"/>
  <c r="I229" i="98"/>
  <c r="I476" i="98"/>
  <c r="I408" i="98"/>
  <c r="I106" i="98"/>
  <c r="I481" i="98"/>
  <c r="I241" i="98"/>
  <c r="I239" i="98"/>
  <c r="I75" i="98"/>
  <c r="I531" i="98"/>
  <c r="C105" i="29" s="1"/>
  <c r="I50" i="98"/>
  <c r="I152" i="98"/>
  <c r="I285" i="98"/>
  <c r="C92" i="29" s="1"/>
  <c r="I284" i="98"/>
  <c r="C70" i="63"/>
  <c r="G36" i="53"/>
  <c r="I77" i="98"/>
  <c r="I200" i="98"/>
  <c r="I280" i="98"/>
  <c r="I151" i="98"/>
  <c r="I242" i="98"/>
  <c r="I135" i="98"/>
  <c r="I244" i="98"/>
  <c r="I40" i="98"/>
  <c r="I452" i="98"/>
  <c r="I45" i="98"/>
  <c r="I74" i="98"/>
  <c r="I171" i="98"/>
  <c r="C65" i="63" s="1"/>
  <c r="I147" i="98"/>
  <c r="I193" i="98"/>
  <c r="I395" i="98"/>
  <c r="C98" i="29" s="1"/>
  <c r="I99" i="98"/>
  <c r="C63" i="63" s="1"/>
  <c r="I306" i="98"/>
  <c r="I168" i="98"/>
  <c r="I538" i="98"/>
  <c r="I208" i="98"/>
  <c r="I346" i="98"/>
  <c r="I405" i="98"/>
  <c r="C96" i="29" s="1"/>
  <c r="I428" i="98"/>
  <c r="I329" i="98"/>
  <c r="I504" i="98"/>
  <c r="I294" i="98"/>
  <c r="I411" i="98"/>
  <c r="I350" i="98"/>
  <c r="I255" i="98"/>
  <c r="C80" i="63"/>
  <c r="I57" i="98"/>
  <c r="I140" i="98"/>
  <c r="C108" i="29"/>
  <c r="I191" i="98"/>
  <c r="I435" i="98"/>
  <c r="I70" i="98"/>
  <c r="I78" i="98"/>
  <c r="I154" i="98"/>
  <c r="I267" i="98"/>
  <c r="C77" i="63" s="1"/>
  <c r="I277" i="98"/>
  <c r="I381" i="98"/>
  <c r="I464" i="98"/>
  <c r="I430" i="98"/>
  <c r="I383" i="98"/>
  <c r="I275" i="98"/>
  <c r="I303" i="98"/>
  <c r="I62" i="98"/>
  <c r="C60" i="63" s="1"/>
  <c r="I502" i="98"/>
  <c r="I184" i="98"/>
  <c r="I120" i="98"/>
  <c r="I488" i="98"/>
  <c r="I30" i="98"/>
  <c r="I234" i="98"/>
  <c r="I470" i="98"/>
  <c r="I232" i="98"/>
  <c r="I467" i="98"/>
  <c r="I177" i="98"/>
  <c r="I457" i="98"/>
  <c r="I521" i="98"/>
  <c r="I310" i="98"/>
  <c r="C372" i="29"/>
  <c r="C297" i="63"/>
  <c r="G35" i="53"/>
  <c r="C289" i="63"/>
  <c r="C387" i="29"/>
  <c r="C351" i="29"/>
  <c r="C353" i="29"/>
  <c r="B34" i="53"/>
  <c r="C256" i="63"/>
  <c r="C352" i="29"/>
  <c r="J34" i="53"/>
  <c r="C269" i="63"/>
  <c r="I135" i="94"/>
  <c r="I502" i="94"/>
  <c r="C8" i="105"/>
  <c r="I45" i="105" s="1"/>
  <c r="F74" i="107"/>
  <c r="H74" i="107" s="1"/>
  <c r="I74" i="107" s="1"/>
  <c r="F57" i="107"/>
  <c r="H57" i="107" s="1"/>
  <c r="H62" i="107" s="1"/>
  <c r="F49" i="107"/>
  <c r="H49" i="107" s="1"/>
  <c r="I49" i="107" s="1"/>
  <c r="F30" i="107"/>
  <c r="H30" i="107" s="1"/>
  <c r="I30" i="107" s="1"/>
  <c r="I536" i="106"/>
  <c r="I357" i="106"/>
  <c r="I78" i="106"/>
  <c r="I184" i="106"/>
  <c r="I350" i="106"/>
  <c r="I392" i="106"/>
  <c r="I62" i="106"/>
  <c r="I275" i="106"/>
  <c r="I268" i="106"/>
  <c r="I480" i="106"/>
  <c r="I211" i="106"/>
  <c r="I226" i="106"/>
  <c r="I134" i="106"/>
  <c r="I206" i="106"/>
  <c r="I395" i="106"/>
  <c r="I454" i="106"/>
  <c r="I23" i="106"/>
  <c r="I229" i="106"/>
  <c r="I389" i="106"/>
  <c r="I464" i="106"/>
  <c r="I222" i="106"/>
  <c r="I383" i="106"/>
  <c r="I491" i="106"/>
  <c r="I99" i="106"/>
  <c r="I200" i="106"/>
  <c r="I331" i="106"/>
  <c r="I456" i="106"/>
  <c r="I17" i="106"/>
  <c r="I282" i="106"/>
  <c r="I511" i="106"/>
  <c r="I538" i="106"/>
  <c r="I340" i="106"/>
  <c r="I135" i="106"/>
  <c r="I521" i="106"/>
  <c r="I365" i="106"/>
  <c r="I488" i="106"/>
  <c r="I35" i="106"/>
  <c r="I285" i="106"/>
  <c r="I522" i="106"/>
  <c r="I201" i="106"/>
  <c r="I411" i="106"/>
  <c r="I152" i="106"/>
  <c r="I177" i="106"/>
  <c r="I223" i="106"/>
  <c r="I163" i="106"/>
  <c r="I210" i="106"/>
  <c r="I404" i="106"/>
  <c r="I494" i="106"/>
  <c r="I45" i="106"/>
  <c r="I267" i="106"/>
  <c r="I401" i="106"/>
  <c r="I508" i="106"/>
  <c r="I233" i="106"/>
  <c r="I405" i="106"/>
  <c r="I518" i="106"/>
  <c r="I116" i="106"/>
  <c r="I208" i="106"/>
  <c r="I346" i="106"/>
  <c r="I469" i="106"/>
  <c r="I22" i="106"/>
  <c r="I294" i="106"/>
  <c r="I244" i="106"/>
  <c r="I429" i="106"/>
  <c r="I311" i="106"/>
  <c r="I482" i="106"/>
  <c r="I306" i="106"/>
  <c r="I349" i="106"/>
  <c r="I528" i="106"/>
  <c r="I261" i="106"/>
  <c r="I412" i="106"/>
  <c r="I252" i="106"/>
  <c r="I426" i="106"/>
  <c r="I171" i="106"/>
  <c r="I120" i="106"/>
  <c r="I378" i="106"/>
  <c r="I61" i="106"/>
  <c r="I234" i="106"/>
  <c r="I168" i="106"/>
  <c r="I232" i="106"/>
  <c r="I415" i="106"/>
  <c r="I502" i="106"/>
  <c r="I49" i="106"/>
  <c r="I277" i="106"/>
  <c r="I418" i="106"/>
  <c r="I520" i="106"/>
  <c r="I239" i="106"/>
  <c r="I423" i="106"/>
  <c r="I457" i="106"/>
  <c r="I147" i="106"/>
  <c r="I218" i="106"/>
  <c r="I380" i="106"/>
  <c r="I473" i="106"/>
  <c r="I74" i="106"/>
  <c r="I417" i="106"/>
  <c r="I243" i="106"/>
  <c r="I430" i="106"/>
  <c r="I427" i="106"/>
  <c r="I481" i="106"/>
  <c r="I41" i="106"/>
  <c r="I30" i="106"/>
  <c r="I408" i="106"/>
  <c r="I381" i="106"/>
  <c r="I255" i="106"/>
  <c r="I373" i="106"/>
  <c r="I57" i="106"/>
  <c r="I332" i="106"/>
  <c r="I31" i="106"/>
  <c r="I100" i="106"/>
  <c r="I183" i="106"/>
  <c r="I241" i="106"/>
  <c r="I425" i="106"/>
  <c r="I512" i="106"/>
  <c r="I92" i="106"/>
  <c r="I280" i="106"/>
  <c r="I479" i="106"/>
  <c r="I81" i="106"/>
  <c r="I242" i="106"/>
  <c r="I435" i="106"/>
  <c r="I497" i="106"/>
  <c r="I151" i="106"/>
  <c r="I248" i="106"/>
  <c r="I394" i="106"/>
  <c r="I514" i="106"/>
  <c r="I95" i="106"/>
  <c r="I420" i="106"/>
  <c r="I212" i="106"/>
  <c r="I156" i="106"/>
  <c r="I75" i="106"/>
  <c r="I278" i="106"/>
  <c r="I38" i="106"/>
  <c r="I384" i="106"/>
  <c r="I202" i="106"/>
  <c r="I356" i="106"/>
  <c r="I127" i="106"/>
  <c r="I310" i="106"/>
  <c r="I63" i="106"/>
  <c r="I323" i="106"/>
  <c r="I37" i="106"/>
  <c r="I193" i="106"/>
  <c r="I254" i="106"/>
  <c r="I428" i="106"/>
  <c r="I530" i="106"/>
  <c r="I140" i="106"/>
  <c r="I284" i="106"/>
  <c r="I498" i="106"/>
  <c r="I87" i="106"/>
  <c r="I259" i="106"/>
  <c r="I438" i="106"/>
  <c r="I50" i="106"/>
  <c r="I170" i="106"/>
  <c r="I297" i="106"/>
  <c r="I447" i="106"/>
  <c r="I531" i="106"/>
  <c r="I105" i="106"/>
  <c r="I282" i="79"/>
  <c r="I457" i="79"/>
  <c r="I306" i="79"/>
  <c r="I170" i="79"/>
  <c r="I425" i="79"/>
  <c r="I226" i="79"/>
  <c r="I476" i="79"/>
  <c r="I30" i="79"/>
  <c r="I323" i="79"/>
  <c r="I277" i="79"/>
  <c r="I225" i="79"/>
  <c r="I438" i="79"/>
  <c r="I168" i="79"/>
  <c r="I268" i="79"/>
  <c r="I339" i="79"/>
  <c r="I203" i="79"/>
  <c r="I49" i="79"/>
  <c r="I468" i="79"/>
  <c r="I394" i="79"/>
  <c r="I310" i="79"/>
  <c r="I267" i="79"/>
  <c r="I275" i="79"/>
  <c r="I415" i="79"/>
  <c r="I357" i="79"/>
  <c r="I255" i="79"/>
  <c r="I392" i="79"/>
  <c r="I430" i="79"/>
  <c r="I105" i="79"/>
  <c r="I152" i="79"/>
  <c r="I151" i="79"/>
  <c r="I473" i="79"/>
  <c r="I469" i="79"/>
  <c r="I395" i="79"/>
  <c r="I233" i="79"/>
  <c r="I494" i="79"/>
  <c r="I447" i="79"/>
  <c r="I381" i="79"/>
  <c r="I223" i="79"/>
  <c r="I464" i="79"/>
  <c r="I412" i="79"/>
  <c r="I429" i="79"/>
  <c r="I332" i="79"/>
  <c r="I504" i="79"/>
  <c r="I535" i="79"/>
  <c r="C232" i="63"/>
  <c r="C235" i="63"/>
  <c r="J42" i="53"/>
  <c r="I45" i="104"/>
  <c r="I95" i="104"/>
  <c r="I17" i="104"/>
  <c r="H42" i="53"/>
  <c r="I77" i="104"/>
  <c r="I417" i="104"/>
  <c r="I514" i="104"/>
  <c r="F41" i="53"/>
  <c r="C282" i="29"/>
  <c r="C193" i="29"/>
  <c r="I394" i="101"/>
  <c r="I438" i="101"/>
  <c r="I535" i="101"/>
  <c r="C160" i="63" s="1"/>
  <c r="C150" i="63"/>
  <c r="I380" i="101"/>
  <c r="I243" i="100"/>
  <c r="I63" i="100"/>
  <c r="C149" i="29" s="1"/>
  <c r="I311" i="100"/>
  <c r="C124" i="63"/>
  <c r="I522" i="100"/>
  <c r="I106" i="100"/>
  <c r="I278" i="100"/>
  <c r="I470" i="100"/>
  <c r="I191" i="100"/>
  <c r="I184" i="100"/>
  <c r="I234" i="100"/>
  <c r="C123" i="63" s="1"/>
  <c r="I488" i="100"/>
  <c r="I339" i="100"/>
  <c r="I408" i="100"/>
  <c r="I17" i="100"/>
  <c r="I211" i="100"/>
  <c r="I233" i="100"/>
  <c r="I297" i="100"/>
  <c r="I435" i="100"/>
  <c r="I491" i="100"/>
  <c r="I504" i="100"/>
  <c r="I535" i="100"/>
  <c r="C133" i="63" s="1"/>
  <c r="I530" i="100"/>
  <c r="I35" i="100"/>
  <c r="I508" i="100"/>
  <c r="C129" i="63" s="1"/>
  <c r="I241" i="100"/>
  <c r="I389" i="100"/>
  <c r="I265" i="100"/>
  <c r="I479" i="100"/>
  <c r="I210" i="100"/>
  <c r="I212" i="100"/>
  <c r="G38" i="53"/>
  <c r="I430" i="100"/>
  <c r="I201" i="100"/>
  <c r="I384" i="100"/>
  <c r="C164" i="29" s="1"/>
  <c r="I411" i="100"/>
  <c r="C127" i="63"/>
  <c r="I74" i="100"/>
  <c r="I177" i="100"/>
  <c r="I222" i="100"/>
  <c r="C160" i="29" s="1"/>
  <c r="I468" i="100"/>
  <c r="I498" i="100"/>
  <c r="I310" i="100"/>
  <c r="I22" i="100"/>
  <c r="I49" i="100"/>
  <c r="I61" i="100"/>
  <c r="I116" i="100"/>
  <c r="I134" i="100"/>
  <c r="I239" i="100"/>
  <c r="I464" i="100"/>
  <c r="I512" i="100"/>
  <c r="I528" i="100"/>
  <c r="I229" i="100"/>
  <c r="I420" i="100"/>
  <c r="I280" i="100"/>
  <c r="I415" i="100"/>
  <c r="I417" i="100"/>
  <c r="I514" i="100"/>
  <c r="I394" i="100"/>
  <c r="I267" i="100"/>
  <c r="C131" i="63" s="1"/>
  <c r="I520" i="100"/>
  <c r="K38" i="53" s="1"/>
  <c r="I538" i="100"/>
  <c r="I357" i="100"/>
  <c r="C163" i="29" s="1"/>
  <c r="I156" i="100"/>
  <c r="C153" i="29" s="1"/>
  <c r="I482" i="100"/>
  <c r="I152" i="100"/>
  <c r="I306" i="100"/>
  <c r="I412" i="100"/>
  <c r="C167" i="29" s="1"/>
  <c r="I127" i="100"/>
  <c r="I268" i="100"/>
  <c r="C174" i="29" s="1"/>
  <c r="I147" i="100"/>
  <c r="I23" i="100"/>
  <c r="I62" i="100"/>
  <c r="C114" i="63" s="1"/>
  <c r="C152" i="29"/>
  <c r="I223" i="100"/>
  <c r="I275" i="100"/>
  <c r="I298" i="100"/>
  <c r="I332" i="100"/>
  <c r="I378" i="100"/>
  <c r="I531" i="100"/>
  <c r="C175" i="29" s="1"/>
  <c r="I168" i="100"/>
  <c r="I242" i="100"/>
  <c r="I395" i="100"/>
  <c r="C168" i="29" s="1"/>
  <c r="I418" i="100"/>
  <c r="I473" i="100"/>
  <c r="I505" i="100"/>
  <c r="I261" i="100"/>
  <c r="I356" i="100"/>
  <c r="I105" i="100"/>
  <c r="I349" i="100"/>
  <c r="I154" i="100"/>
  <c r="I383" i="100"/>
  <c r="I248" i="100"/>
  <c r="I454" i="100"/>
  <c r="I536" i="100"/>
  <c r="C177" i="29" s="1"/>
  <c r="I203" i="100"/>
  <c r="C154" i="29" s="1"/>
  <c r="I202" i="100"/>
  <c r="I285" i="100"/>
  <c r="C162" i="29" s="1"/>
  <c r="I428" i="100"/>
  <c r="I481" i="100"/>
  <c r="I135" i="100"/>
  <c r="I78" i="100"/>
  <c r="I75" i="100"/>
  <c r="I457" i="100"/>
  <c r="I171" i="100"/>
  <c r="C119" i="63" s="1"/>
  <c r="I183" i="100"/>
  <c r="I99" i="100"/>
  <c r="C117" i="63" s="1"/>
  <c r="I87" i="100"/>
  <c r="I316" i="100"/>
  <c r="I329" i="100"/>
  <c r="I365" i="100"/>
  <c r="I401" i="100"/>
  <c r="I477" i="100"/>
  <c r="I494" i="100"/>
  <c r="I140" i="100"/>
  <c r="I198" i="100"/>
  <c r="I277" i="100"/>
  <c r="I380" i="100"/>
  <c r="I206" i="100"/>
  <c r="I392" i="100"/>
  <c r="I282" i="100"/>
  <c r="I437" i="100"/>
  <c r="I208" i="100"/>
  <c r="I305" i="100"/>
  <c r="C105" i="63"/>
  <c r="C130" i="29"/>
  <c r="C100" i="63"/>
  <c r="I254" i="99"/>
  <c r="I310" i="99"/>
  <c r="I331" i="99"/>
  <c r="I380" i="99"/>
  <c r="I456" i="99"/>
  <c r="C134" i="29"/>
  <c r="C123" i="29"/>
  <c r="C121" i="29"/>
  <c r="C94" i="63"/>
  <c r="I265" i="99"/>
  <c r="I488" i="99"/>
  <c r="I490" i="99"/>
  <c r="I280" i="99"/>
  <c r="I284" i="99"/>
  <c r="I95" i="98"/>
  <c r="I206" i="98"/>
  <c r="J36" i="53"/>
  <c r="H155" i="79"/>
  <c r="I155" i="79" s="1"/>
  <c r="F134" i="79"/>
  <c r="H134" i="79" s="1"/>
  <c r="F120" i="79"/>
  <c r="H120" i="79" s="1"/>
  <c r="H135" i="79"/>
  <c r="H100" i="79"/>
  <c r="I100" i="79" s="1"/>
  <c r="F61" i="79"/>
  <c r="H61" i="79" s="1"/>
  <c r="H62" i="79" s="1"/>
  <c r="I62" i="79" s="1"/>
  <c r="F23" i="79"/>
  <c r="H23" i="79" s="1"/>
  <c r="I23" i="79" s="1"/>
  <c r="H17" i="79"/>
  <c r="I17" i="79" s="1"/>
  <c r="F70" i="79"/>
  <c r="H70" i="79" s="1"/>
  <c r="I70" i="79" s="1"/>
  <c r="I70" i="107"/>
  <c r="H75" i="107"/>
  <c r="I57" i="107"/>
  <c r="I45" i="107"/>
  <c r="F38" i="107"/>
  <c r="H35" i="107"/>
  <c r="I35" i="107" s="1"/>
  <c r="F23" i="107"/>
  <c r="H23" i="107" s="1"/>
  <c r="I57" i="79"/>
  <c r="H50" i="79"/>
  <c r="F38" i="79"/>
  <c r="H35" i="79"/>
  <c r="I35" i="79" s="1"/>
  <c r="I426" i="79"/>
  <c r="I254" i="79"/>
  <c r="I74" i="79"/>
  <c r="I417" i="79"/>
  <c r="I356" i="79"/>
  <c r="I311" i="79"/>
  <c r="I229" i="79"/>
  <c r="I454" i="79"/>
  <c r="I502" i="79"/>
  <c r="I183" i="79"/>
  <c r="I248" i="79"/>
  <c r="I242" i="79"/>
  <c r="I408" i="79"/>
  <c r="I87" i="79"/>
  <c r="I480" i="79"/>
  <c r="I340" i="79"/>
  <c r="I349" i="79"/>
  <c r="I530" i="79"/>
  <c r="I346" i="79"/>
  <c r="I470" i="79"/>
  <c r="I259" i="79"/>
  <c r="I383" i="79"/>
  <c r="I218" i="79"/>
  <c r="I411" i="79"/>
  <c r="I456" i="79"/>
  <c r="I428" i="79"/>
  <c r="I420" i="79"/>
  <c r="I384" i="79"/>
  <c r="I210" i="79"/>
  <c r="I154" i="79"/>
  <c r="I512" i="79"/>
  <c r="I99" i="79"/>
  <c r="I511" i="79"/>
  <c r="I81" i="79"/>
  <c r="I127" i="79"/>
  <c r="I528" i="79"/>
  <c r="I481" i="79"/>
  <c r="I284" i="79"/>
  <c r="I531" i="79"/>
  <c r="I497" i="79"/>
  <c r="I404" i="79"/>
  <c r="I427" i="79"/>
  <c r="I365" i="79"/>
  <c r="I45" i="79"/>
  <c r="I378" i="79"/>
  <c r="I351" i="79"/>
  <c r="I520" i="79"/>
  <c r="I265" i="79"/>
  <c r="I490" i="79"/>
  <c r="I232" i="79"/>
  <c r="I482" i="79"/>
  <c r="I452" i="79"/>
  <c r="I514" i="79"/>
  <c r="I92" i="79"/>
  <c r="I202" i="79"/>
  <c r="I285" i="79"/>
  <c r="I241" i="79"/>
  <c r="I211" i="79"/>
  <c r="I389" i="79"/>
  <c r="I467" i="79"/>
  <c r="I234" i="79"/>
  <c r="I521" i="79"/>
  <c r="I477" i="79"/>
  <c r="I305" i="79"/>
  <c r="I297" i="79"/>
  <c r="I298" i="79"/>
  <c r="I177" i="79"/>
  <c r="I435" i="79"/>
  <c r="I329" i="79"/>
  <c r="I294" i="79"/>
  <c r="I239" i="79"/>
  <c r="I95" i="79"/>
  <c r="I193" i="79"/>
  <c r="I222" i="79"/>
  <c r="I184" i="79"/>
  <c r="I37" i="79"/>
  <c r="I134" i="79"/>
  <c r="I22" i="79"/>
  <c r="I373" i="79"/>
  <c r="I171" i="79"/>
  <c r="I479" i="79"/>
  <c r="I418" i="79"/>
  <c r="I331" i="79"/>
  <c r="I488" i="79"/>
  <c r="I401" i="79"/>
  <c r="I316" i="79"/>
  <c r="I206" i="79"/>
  <c r="I147" i="79"/>
  <c r="I303" i="79"/>
  <c r="I191" i="79"/>
  <c r="I40" i="79"/>
  <c r="I405" i="79"/>
  <c r="I120" i="79"/>
  <c r="I508" i="79"/>
  <c r="I505" i="79"/>
  <c r="I163" i="79"/>
  <c r="I261" i="79"/>
  <c r="I380" i="79"/>
  <c r="I491" i="79"/>
  <c r="I116" i="79"/>
  <c r="I423" i="79"/>
  <c r="I437" i="79"/>
  <c r="I77" i="79"/>
  <c r="I198" i="79"/>
  <c r="I498" i="79"/>
  <c r="I140" i="79"/>
  <c r="I278" i="79"/>
  <c r="C233" i="63"/>
  <c r="I40" i="104"/>
  <c r="I206" i="104"/>
  <c r="I241" i="104"/>
  <c r="I305" i="104"/>
  <c r="I479" i="104"/>
  <c r="C236" i="63"/>
  <c r="C311" i="29"/>
  <c r="I380" i="104"/>
  <c r="I469" i="104"/>
  <c r="I528" i="104"/>
  <c r="C317" i="29"/>
  <c r="C234" i="63"/>
  <c r="I331" i="104"/>
  <c r="I389" i="104"/>
  <c r="I425" i="104"/>
  <c r="C266" i="29"/>
  <c r="C260" i="29"/>
  <c r="K41" i="53"/>
  <c r="I284" i="103"/>
  <c r="I490" i="103"/>
  <c r="C278" i="29"/>
  <c r="I248" i="103"/>
  <c r="I280" i="103"/>
  <c r="I316" i="103"/>
  <c r="I415" i="103"/>
  <c r="I504" i="103"/>
  <c r="I105" i="103"/>
  <c r="I259" i="103"/>
  <c r="I511" i="103"/>
  <c r="C209" i="63"/>
  <c r="I267" i="103"/>
  <c r="C212" i="63" s="1"/>
  <c r="C231" i="29"/>
  <c r="C40" i="53"/>
  <c r="C188" i="63"/>
  <c r="C248" i="29"/>
  <c r="C176" i="63"/>
  <c r="C174" i="63"/>
  <c r="C175" i="63"/>
  <c r="E40" i="53"/>
  <c r="C226" i="29"/>
  <c r="C243" i="29"/>
  <c r="C196" i="29"/>
  <c r="C192" i="29"/>
  <c r="C149" i="63"/>
  <c r="J39" i="53"/>
  <c r="C155" i="63"/>
  <c r="C212" i="29"/>
  <c r="C151" i="63"/>
  <c r="C154" i="63"/>
  <c r="I37" i="100"/>
  <c r="C158" i="29"/>
  <c r="I284" i="100"/>
  <c r="I331" i="100"/>
  <c r="I77" i="100"/>
  <c r="I425" i="100"/>
  <c r="I95" i="100"/>
  <c r="I170" i="100"/>
  <c r="I225" i="100"/>
  <c r="I476" i="100"/>
  <c r="C74" i="63"/>
  <c r="C107" i="29"/>
  <c r="I105" i="94"/>
  <c r="I417" i="94"/>
  <c r="I261" i="94"/>
  <c r="I488" i="94"/>
  <c r="I425" i="94"/>
  <c r="I200" i="94"/>
  <c r="I535" i="94"/>
  <c r="C53" i="63" s="1"/>
  <c r="I254" i="94"/>
  <c r="I310" i="94"/>
  <c r="I259" i="94"/>
  <c r="I120" i="94"/>
  <c r="I61" i="94"/>
  <c r="I491" i="94"/>
  <c r="I435" i="94"/>
  <c r="I426" i="94"/>
  <c r="I415" i="94"/>
  <c r="I389" i="94"/>
  <c r="I356" i="94"/>
  <c r="I323" i="94"/>
  <c r="I294" i="94"/>
  <c r="I229" i="94"/>
  <c r="I218" i="94"/>
  <c r="C54" i="29" s="1"/>
  <c r="I168" i="94"/>
  <c r="I163" i="94"/>
  <c r="I134" i="94"/>
  <c r="I75" i="94"/>
  <c r="I278" i="94"/>
  <c r="I155" i="94"/>
  <c r="I50" i="94"/>
  <c r="I405" i="94"/>
  <c r="C61" i="29" s="1"/>
  <c r="I202" i="94"/>
  <c r="I31" i="94"/>
  <c r="I212" i="94"/>
  <c r="I241" i="94"/>
  <c r="I265" i="94"/>
  <c r="I408" i="94"/>
  <c r="I77" i="94"/>
  <c r="I37" i="94"/>
  <c r="I232" i="94"/>
  <c r="I267" i="94"/>
  <c r="C51" i="63" s="1"/>
  <c r="I528" i="94"/>
  <c r="I497" i="94"/>
  <c r="C50" i="63" s="1"/>
  <c r="I349" i="94"/>
  <c r="I511" i="94"/>
  <c r="I477" i="94"/>
  <c r="I480" i="94"/>
  <c r="I468" i="94"/>
  <c r="I423" i="94"/>
  <c r="I297" i="94"/>
  <c r="I222" i="94"/>
  <c r="C55" i="29" s="1"/>
  <c r="I223" i="94"/>
  <c r="I191" i="94"/>
  <c r="I57" i="94"/>
  <c r="I255" i="94"/>
  <c r="I152" i="94"/>
  <c r="I427" i="94"/>
  <c r="I201" i="94"/>
  <c r="I106" i="94"/>
  <c r="I171" i="94"/>
  <c r="C39" i="63" s="1"/>
  <c r="I429" i="94"/>
  <c r="I156" i="94"/>
  <c r="C48" i="29" s="1"/>
  <c r="I331" i="94"/>
  <c r="I45" i="94"/>
  <c r="I456" i="94"/>
  <c r="I210" i="94"/>
  <c r="I479" i="94"/>
  <c r="I280" i="94"/>
  <c r="I193" i="94"/>
  <c r="I520" i="94"/>
  <c r="K33" i="53" s="1"/>
  <c r="I508" i="94"/>
  <c r="C49" i="63" s="1"/>
  <c r="I464" i="94"/>
  <c r="I438" i="94"/>
  <c r="I404" i="94"/>
  <c r="I394" i="94"/>
  <c r="I381" i="94"/>
  <c r="I346" i="94"/>
  <c r="I332" i="94"/>
  <c r="I242" i="94"/>
  <c r="I177" i="94"/>
  <c r="I151" i="94"/>
  <c r="I116" i="94"/>
  <c r="I49" i="94"/>
  <c r="I505" i="94"/>
  <c r="I457" i="94"/>
  <c r="I306" i="94"/>
  <c r="I412" i="94"/>
  <c r="C62" i="29" s="1"/>
  <c r="I392" i="94"/>
  <c r="I268" i="94"/>
  <c r="C69" i="29" s="1"/>
  <c r="I234" i="94"/>
  <c r="I38" i="94"/>
  <c r="I350" i="94"/>
  <c r="I470" i="94"/>
  <c r="I298" i="94"/>
  <c r="I41" i="94"/>
  <c r="C46" i="29" s="1"/>
  <c r="I521" i="94"/>
  <c r="I107" i="94"/>
  <c r="I536" i="94"/>
  <c r="I170" i="94"/>
  <c r="I420" i="94"/>
  <c r="I208" i="94"/>
  <c r="I514" i="94"/>
  <c r="I277" i="94"/>
  <c r="I99" i="94"/>
  <c r="C37" i="63" s="1"/>
  <c r="I383" i="94"/>
  <c r="I127" i="94"/>
  <c r="I282" i="94"/>
  <c r="I303" i="94"/>
  <c r="I74" i="94"/>
  <c r="I17" i="94"/>
  <c r="I22" i="94"/>
  <c r="I498" i="94"/>
  <c r="I329" i="94"/>
  <c r="I316" i="94"/>
  <c r="I239" i="94"/>
  <c r="I211" i="94"/>
  <c r="I140" i="94"/>
  <c r="I95" i="94"/>
  <c r="I92" i="94"/>
  <c r="I512" i="94"/>
  <c r="I184" i="94"/>
  <c r="I78" i="94"/>
  <c r="I531" i="94"/>
  <c r="C70" i="29" s="1"/>
  <c r="I378" i="94"/>
  <c r="I428" i="94"/>
  <c r="I481" i="94"/>
  <c r="I203" i="94"/>
  <c r="I357" i="94"/>
  <c r="C58" i="29" s="1"/>
  <c r="I243" i="94"/>
  <c r="I284" i="94"/>
  <c r="I454" i="94"/>
  <c r="I225" i="94"/>
  <c r="I530" i="94"/>
  <c r="I305" i="94"/>
  <c r="I490" i="94"/>
  <c r="I35" i="94"/>
  <c r="I437" i="94"/>
  <c r="I518" i="94"/>
  <c r="I411" i="94"/>
  <c r="I418" i="94"/>
  <c r="I469" i="94"/>
  <c r="I226" i="94"/>
  <c r="I183" i="94"/>
  <c r="I70" i="94"/>
  <c r="I23" i="94"/>
  <c r="I395" i="94"/>
  <c r="C63" i="29" s="1"/>
  <c r="I275" i="94"/>
  <c r="I522" i="94"/>
  <c r="I482" i="94"/>
  <c r="I340" i="94"/>
  <c r="I430" i="94"/>
  <c r="I447" i="94"/>
  <c r="C65" i="29" s="1"/>
  <c r="I494" i="94"/>
  <c r="I248" i="94"/>
  <c r="I384" i="94"/>
  <c r="C59" i="29" s="1"/>
  <c r="I100" i="94"/>
  <c r="I373" i="94"/>
  <c r="I401" i="94"/>
  <c r="I154" i="94"/>
  <c r="I206" i="94"/>
  <c r="I365" i="94"/>
  <c r="I452" i="94"/>
  <c r="I504" i="94"/>
  <c r="I40" i="94"/>
  <c r="I75" i="105"/>
  <c r="I285" i="94"/>
  <c r="C57" i="29" s="1"/>
  <c r="I62" i="94"/>
  <c r="C34" i="63" s="1"/>
  <c r="I351" i="94"/>
  <c r="I30" i="94"/>
  <c r="I252" i="94"/>
  <c r="I473" i="94"/>
  <c r="I198" i="94"/>
  <c r="I81" i="94"/>
  <c r="I538" i="94"/>
  <c r="I244" i="94"/>
  <c r="I311" i="94"/>
  <c r="I147" i="94"/>
  <c r="I476" i="94"/>
  <c r="I380" i="94"/>
  <c r="C93" i="63" l="1"/>
  <c r="C189" i="29"/>
  <c r="I418" i="105"/>
  <c r="C95" i="63"/>
  <c r="C277" i="29"/>
  <c r="I193" i="105"/>
  <c r="I107" i="105"/>
  <c r="C120" i="29"/>
  <c r="J41" i="53"/>
  <c r="I201" i="105"/>
  <c r="C208" i="29"/>
  <c r="C122" i="29"/>
  <c r="C67" i="63"/>
  <c r="C274" i="29"/>
  <c r="I77" i="105"/>
  <c r="C178" i="29"/>
  <c r="G37" i="53"/>
  <c r="C97" i="63"/>
  <c r="B39" i="53"/>
  <c r="C142" i="63"/>
  <c r="C185" i="29"/>
  <c r="I78" i="105"/>
  <c r="F37" i="53"/>
  <c r="C96" i="63"/>
  <c r="C203" i="63"/>
  <c r="C262" i="29"/>
  <c r="C41" i="53"/>
  <c r="C98" i="63"/>
  <c r="H37" i="53"/>
  <c r="D41" i="53"/>
  <c r="C202" i="63"/>
  <c r="C261" i="29"/>
  <c r="D39" i="53"/>
  <c r="C148" i="63"/>
  <c r="C191" i="29"/>
  <c r="G39" i="53"/>
  <c r="C200" i="29"/>
  <c r="C147" i="63"/>
  <c r="C190" i="29"/>
  <c r="E39" i="53"/>
  <c r="E41" i="53"/>
  <c r="C201" i="63"/>
  <c r="C88" i="63"/>
  <c r="C115" i="29"/>
  <c r="B37" i="53"/>
  <c r="C206" i="29"/>
  <c r="C153" i="63"/>
  <c r="I39" i="53"/>
  <c r="C270" i="29"/>
  <c r="C205" i="63"/>
  <c r="G41" i="53"/>
  <c r="C143" i="63"/>
  <c r="C152" i="63"/>
  <c r="H39" i="53"/>
  <c r="C204" i="29"/>
  <c r="C141" i="29"/>
  <c r="C142" i="29"/>
  <c r="C107" i="63"/>
  <c r="C101" i="63"/>
  <c r="C143" i="29"/>
  <c r="C197" i="63"/>
  <c r="C257" i="29"/>
  <c r="C253" i="63"/>
  <c r="C329" i="29"/>
  <c r="C251" i="63"/>
  <c r="C327" i="29"/>
  <c r="C258" i="63"/>
  <c r="C333" i="29"/>
  <c r="F34" i="53"/>
  <c r="C267" i="63"/>
  <c r="C348" i="29"/>
  <c r="C330" i="29"/>
  <c r="E34" i="53"/>
  <c r="C255" i="63"/>
  <c r="C336" i="29"/>
  <c r="C257" i="63"/>
  <c r="C332" i="29"/>
  <c r="C261" i="63"/>
  <c r="C346" i="29"/>
  <c r="G34" i="53"/>
  <c r="C340" i="29"/>
  <c r="C259" i="63"/>
  <c r="C134" i="63"/>
  <c r="C176" i="29"/>
  <c r="C250" i="63"/>
  <c r="C325" i="29"/>
  <c r="I470" i="105"/>
  <c r="I282" i="105"/>
  <c r="I140" i="105"/>
  <c r="I154" i="105"/>
  <c r="I212" i="105"/>
  <c r="I275" i="105"/>
  <c r="I265" i="105"/>
  <c r="I62" i="105"/>
  <c r="I208" i="105"/>
  <c r="I346" i="105"/>
  <c r="I22" i="105"/>
  <c r="I430" i="105"/>
  <c r="I229" i="105"/>
  <c r="I467" i="105"/>
  <c r="I378" i="105"/>
  <c r="I242" i="105"/>
  <c r="I151" i="105"/>
  <c r="C103" i="29"/>
  <c r="I428" i="105"/>
  <c r="I477" i="105"/>
  <c r="I456" i="105"/>
  <c r="I479" i="105"/>
  <c r="I225" i="105"/>
  <c r="I244" i="105"/>
  <c r="I30" i="105"/>
  <c r="I530" i="105"/>
  <c r="I202" i="105"/>
  <c r="I306" i="105"/>
  <c r="I267" i="105"/>
  <c r="I454" i="105"/>
  <c r="I415" i="105"/>
  <c r="I350" i="105"/>
  <c r="I497" i="105"/>
  <c r="I383" i="105"/>
  <c r="I168" i="105"/>
  <c r="I61" i="105"/>
  <c r="I311" i="105"/>
  <c r="I365" i="105"/>
  <c r="I494" i="105"/>
  <c r="I373" i="105"/>
  <c r="I41" i="105"/>
  <c r="I241" i="105"/>
  <c r="I261" i="105"/>
  <c r="I171" i="105"/>
  <c r="I351" i="105"/>
  <c r="I331" i="105"/>
  <c r="I177" i="105"/>
  <c r="I498" i="105"/>
  <c r="I408" i="105"/>
  <c r="I412" i="105"/>
  <c r="I184" i="105"/>
  <c r="I239" i="105"/>
  <c r="I203" i="105"/>
  <c r="I298" i="105"/>
  <c r="I482" i="105"/>
  <c r="I248" i="105"/>
  <c r="I435" i="105"/>
  <c r="I426" i="105"/>
  <c r="I38" i="105"/>
  <c r="I35" i="105"/>
  <c r="I277" i="105"/>
  <c r="I259" i="105"/>
  <c r="I155" i="105"/>
  <c r="I329" i="105"/>
  <c r="I92" i="105"/>
  <c r="I206" i="105"/>
  <c r="I528" i="105"/>
  <c r="I147" i="105"/>
  <c r="I447" i="105"/>
  <c r="I87" i="105"/>
  <c r="I427" i="105"/>
  <c r="I252" i="105"/>
  <c r="I535" i="105"/>
  <c r="I222" i="105"/>
  <c r="I512" i="105"/>
  <c r="I211" i="105"/>
  <c r="C73" i="63"/>
  <c r="C102" i="29"/>
  <c r="F36" i="53"/>
  <c r="C69" i="63"/>
  <c r="C88" i="29"/>
  <c r="C61" i="63"/>
  <c r="B36" i="53"/>
  <c r="C80" i="29"/>
  <c r="I63" i="105"/>
  <c r="I420" i="105"/>
  <c r="I74" i="105"/>
  <c r="I163" i="105"/>
  <c r="I389" i="105"/>
  <c r="I294" i="105"/>
  <c r="I522" i="105"/>
  <c r="I491" i="105"/>
  <c r="I183" i="105"/>
  <c r="I340" i="105"/>
  <c r="I49" i="105"/>
  <c r="I520" i="105"/>
  <c r="I502" i="105"/>
  <c r="I234" i="105"/>
  <c r="I411" i="105"/>
  <c r="I316" i="105"/>
  <c r="C99" i="29"/>
  <c r="C71" i="63"/>
  <c r="H36" i="53"/>
  <c r="I106" i="105"/>
  <c r="I476" i="105"/>
  <c r="I105" i="105"/>
  <c r="I297" i="105"/>
  <c r="I511" i="105"/>
  <c r="I285" i="105"/>
  <c r="I95" i="105"/>
  <c r="I120" i="105"/>
  <c r="I323" i="105"/>
  <c r="I17" i="105"/>
  <c r="I531" i="105"/>
  <c r="I473" i="105"/>
  <c r="I198" i="105"/>
  <c r="I357" i="105"/>
  <c r="I81" i="105"/>
  <c r="I394" i="105"/>
  <c r="I505" i="105"/>
  <c r="I255" i="105"/>
  <c r="I514" i="105"/>
  <c r="I437" i="105"/>
  <c r="I518" i="105"/>
  <c r="I280" i="105"/>
  <c r="I438" i="105"/>
  <c r="I538" i="105"/>
  <c r="I405" i="105"/>
  <c r="C85" i="29"/>
  <c r="C66" i="63"/>
  <c r="E36" i="53"/>
  <c r="I226" i="105"/>
  <c r="I401" i="105"/>
  <c r="I232" i="105"/>
  <c r="I381" i="105"/>
  <c r="I481" i="105"/>
  <c r="I152" i="105"/>
  <c r="I452" i="105"/>
  <c r="I134" i="105"/>
  <c r="I349" i="105"/>
  <c r="I223" i="105"/>
  <c r="I200" i="105"/>
  <c r="I380" i="105"/>
  <c r="I339" i="105"/>
  <c r="I429" i="105"/>
  <c r="I417" i="105"/>
  <c r="I508" i="105"/>
  <c r="I156" i="105"/>
  <c r="I404" i="105"/>
  <c r="I254" i="105"/>
  <c r="I127" i="105"/>
  <c r="I310" i="105"/>
  <c r="I480" i="105"/>
  <c r="I425" i="105"/>
  <c r="I536" i="105"/>
  <c r="I50" i="105"/>
  <c r="I218" i="105"/>
  <c r="I31" i="105"/>
  <c r="D36" i="53"/>
  <c r="I70" i="105"/>
  <c r="I303" i="105"/>
  <c r="I305" i="105"/>
  <c r="I170" i="105"/>
  <c r="I392" i="105"/>
  <c r="I521" i="105"/>
  <c r="I464" i="105"/>
  <c r="I37" i="105"/>
  <c r="I469" i="105"/>
  <c r="I233" i="105"/>
  <c r="I488" i="105"/>
  <c r="I57" i="105"/>
  <c r="I384" i="105"/>
  <c r="I116" i="105"/>
  <c r="I100" i="105"/>
  <c r="I457" i="105"/>
  <c r="I278" i="105"/>
  <c r="I210" i="105"/>
  <c r="I40" i="105"/>
  <c r="I395" i="105"/>
  <c r="I23" i="105"/>
  <c r="I99" i="105"/>
  <c r="I490" i="105"/>
  <c r="I356" i="105"/>
  <c r="I332" i="105"/>
  <c r="I135" i="105"/>
  <c r="I504" i="105"/>
  <c r="I284" i="105"/>
  <c r="I423" i="105"/>
  <c r="I468" i="105"/>
  <c r="I243" i="105"/>
  <c r="I191" i="105"/>
  <c r="I268" i="105"/>
  <c r="H50" i="107"/>
  <c r="C173" i="29"/>
  <c r="C132" i="63"/>
  <c r="C128" i="63"/>
  <c r="C156" i="29"/>
  <c r="D38" i="53"/>
  <c r="C121" i="63"/>
  <c r="C38" i="53"/>
  <c r="C157" i="29"/>
  <c r="C122" i="63"/>
  <c r="F38" i="53"/>
  <c r="C120" i="63"/>
  <c r="C155" i="29"/>
  <c r="E38" i="53"/>
  <c r="C118" i="63"/>
  <c r="C125" i="63"/>
  <c r="H38" i="53"/>
  <c r="C169" i="29"/>
  <c r="C171" i="29"/>
  <c r="I38" i="53"/>
  <c r="C126" i="63"/>
  <c r="C150" i="29"/>
  <c r="C115" i="63"/>
  <c r="B38" i="53"/>
  <c r="H156" i="79"/>
  <c r="H212" i="79" s="1"/>
  <c r="H243" i="79" s="1"/>
  <c r="I243" i="79" s="1"/>
  <c r="I135" i="79"/>
  <c r="I61" i="79"/>
  <c r="H31" i="79"/>
  <c r="I31" i="79" s="1"/>
  <c r="H75" i="79"/>
  <c r="H78" i="79" s="1"/>
  <c r="I78" i="79" s="1"/>
  <c r="H106" i="107"/>
  <c r="I106" i="107" s="1"/>
  <c r="H78" i="107"/>
  <c r="I78" i="107" s="1"/>
  <c r="I75" i="107"/>
  <c r="C5" i="93" s="1"/>
  <c r="W3" i="53"/>
  <c r="B5" i="93"/>
  <c r="W2" i="53"/>
  <c r="B4" i="93"/>
  <c r="I62" i="107"/>
  <c r="C4" i="93" s="1"/>
  <c r="I50" i="107"/>
  <c r="H63" i="107"/>
  <c r="I63" i="107" s="1"/>
  <c r="H38" i="107"/>
  <c r="I38" i="107" s="1"/>
  <c r="F41" i="107"/>
  <c r="H41" i="107" s="1"/>
  <c r="H31" i="107"/>
  <c r="I23" i="107"/>
  <c r="H63" i="79"/>
  <c r="I63" i="79" s="1"/>
  <c r="I50" i="79"/>
  <c r="H38" i="79"/>
  <c r="I38" i="79" s="1"/>
  <c r="F41" i="79"/>
  <c r="H41" i="79" s="1"/>
  <c r="I41" i="79" s="1"/>
  <c r="C161" i="29"/>
  <c r="C49" i="29"/>
  <c r="C38" i="63"/>
  <c r="H33" i="53"/>
  <c r="C64" i="29"/>
  <c r="C45" i="63"/>
  <c r="C44" i="63"/>
  <c r="C60" i="29"/>
  <c r="G33" i="53"/>
  <c r="J33" i="53"/>
  <c r="C47" i="63"/>
  <c r="C67" i="29"/>
  <c r="F33" i="53"/>
  <c r="C53" i="29"/>
  <c r="C43" i="63"/>
  <c r="C66" i="29"/>
  <c r="C46" i="63"/>
  <c r="I33" i="53"/>
  <c r="C68" i="29"/>
  <c r="C52" i="63"/>
  <c r="C41" i="63"/>
  <c r="C51" i="29"/>
  <c r="D33" i="53"/>
  <c r="C36" i="63"/>
  <c r="C47" i="29"/>
  <c r="C42" i="63"/>
  <c r="C52" i="29"/>
  <c r="C33" i="53"/>
  <c r="C45" i="29"/>
  <c r="C35" i="63"/>
  <c r="B33" i="53"/>
  <c r="C73" i="29"/>
  <c r="C54" i="63"/>
  <c r="C72" i="29"/>
  <c r="C48" i="63"/>
  <c r="C50" i="29"/>
  <c r="E33" i="53"/>
  <c r="C40" i="63"/>
  <c r="C91" i="29" l="1"/>
  <c r="C106" i="29" s="1"/>
  <c r="C56" i="29"/>
  <c r="C71" i="29" s="1"/>
  <c r="I212" i="79"/>
  <c r="I156" i="79"/>
  <c r="I75" i="79"/>
  <c r="H106" i="79"/>
  <c r="I106" i="79" s="1"/>
  <c r="B6" i="93"/>
  <c r="W4" i="53"/>
  <c r="I41" i="107"/>
  <c r="C6" i="93" s="1"/>
  <c r="I31" i="107"/>
  <c r="H107" i="107"/>
  <c r="H107" i="79"/>
  <c r="I107" i="79" s="1"/>
  <c r="H244" i="107" l="1"/>
  <c r="I107" i="107"/>
  <c r="H244" i="79"/>
  <c r="H538" i="79" s="1"/>
  <c r="I538" i="79" s="1"/>
  <c r="H536" i="79" l="1"/>
  <c r="H538" i="107"/>
  <c r="I538" i="107" s="1"/>
  <c r="H536" i="107"/>
  <c r="B16" i="93"/>
  <c r="I244" i="107"/>
  <c r="C16" i="93" s="1"/>
  <c r="W8" i="53"/>
  <c r="I244" i="79"/>
  <c r="B5" i="29" l="1"/>
  <c r="B24" i="29"/>
  <c r="C24" i="29" s="1"/>
  <c r="C24" i="40" s="1"/>
  <c r="B32" i="29"/>
  <c r="B32" i="40" s="1"/>
  <c r="G32" i="53"/>
  <c r="B3" i="53"/>
  <c r="I536" i="79"/>
  <c r="C25" i="63" s="1"/>
  <c r="I32" i="53"/>
  <c r="D32" i="53"/>
  <c r="B9" i="29"/>
  <c r="B9" i="40" s="1"/>
  <c r="B10" i="29"/>
  <c r="C10" i="29" s="1"/>
  <c r="C10" i="40" s="1"/>
  <c r="B28" i="29"/>
  <c r="B28" i="40" s="1"/>
  <c r="K5" i="53"/>
  <c r="B13" i="29"/>
  <c r="B13" i="40" s="1"/>
  <c r="C17" i="53"/>
  <c r="K4" i="53"/>
  <c r="C32" i="53"/>
  <c r="B33" i="29"/>
  <c r="B33" i="40" s="1"/>
  <c r="K7" i="53"/>
  <c r="B23" i="29"/>
  <c r="B23" i="40" s="1"/>
  <c r="B25" i="29"/>
  <c r="C25" i="29" s="1"/>
  <c r="C25" i="40" s="1"/>
  <c r="E32" i="53"/>
  <c r="B22" i="29"/>
  <c r="B22" i="40" s="1"/>
  <c r="B4" i="29"/>
  <c r="C4" i="29" s="1"/>
  <c r="C4" i="40" s="1"/>
  <c r="B7" i="29"/>
  <c r="B7" i="40" s="1"/>
  <c r="K10" i="53"/>
  <c r="H32" i="53"/>
  <c r="K3" i="53"/>
  <c r="B17" i="29"/>
  <c r="B17" i="40" s="1"/>
  <c r="B11" i="29"/>
  <c r="B11" i="40" s="1"/>
  <c r="B8" i="29"/>
  <c r="B8" i="40" s="1"/>
  <c r="F32" i="53"/>
  <c r="B37" i="29"/>
  <c r="B37" i="40" s="1"/>
  <c r="K32" i="53"/>
  <c r="K11" i="53"/>
  <c r="K12" i="53"/>
  <c r="B29" i="29"/>
  <c r="B29" i="40" s="1"/>
  <c r="K6" i="53"/>
  <c r="B30" i="29"/>
  <c r="B30" i="40" s="1"/>
  <c r="B27" i="29"/>
  <c r="B27" i="40" s="1"/>
  <c r="B32" i="53"/>
  <c r="K13" i="53"/>
  <c r="K9" i="53"/>
  <c r="B15" i="29"/>
  <c r="B15" i="40" s="1"/>
  <c r="K2" i="53"/>
  <c r="B20" i="29"/>
  <c r="B20" i="40" s="1"/>
  <c r="B18" i="29"/>
  <c r="B18" i="40" s="1"/>
  <c r="K14" i="53"/>
  <c r="B26" i="29"/>
  <c r="B26" i="40" s="1"/>
  <c r="J32" i="53"/>
  <c r="B17" i="53"/>
  <c r="D17" i="53" s="1"/>
  <c r="E17" i="53" s="1"/>
  <c r="B14" i="29"/>
  <c r="B14" i="40" s="1"/>
  <c r="B12" i="29"/>
  <c r="C12" i="29" s="1"/>
  <c r="C12" i="40" s="1"/>
  <c r="B21" i="29"/>
  <c r="C21" i="29" s="1"/>
  <c r="C21" i="40" s="1"/>
  <c r="B6" i="29"/>
  <c r="B6" i="40" s="1"/>
  <c r="B19" i="29"/>
  <c r="B19" i="40" s="1"/>
  <c r="C3" i="53"/>
  <c r="W15" i="53"/>
  <c r="W16" i="53" s="1"/>
  <c r="I536" i="107"/>
  <c r="B31" i="93"/>
  <c r="B29" i="93"/>
  <c r="B5" i="40"/>
  <c r="C5" i="29"/>
  <c r="C5" i="40" s="1"/>
  <c r="B24" i="40" l="1"/>
  <c r="C8" i="63"/>
  <c r="C22" i="63"/>
  <c r="C11" i="29"/>
  <c r="C11" i="40" s="1"/>
  <c r="C13" i="29"/>
  <c r="C13" i="40" s="1"/>
  <c r="C13" i="63"/>
  <c r="C24" i="63"/>
  <c r="C19" i="63"/>
  <c r="C16" i="63"/>
  <c r="C20" i="63"/>
  <c r="C12" i="63"/>
  <c r="C33" i="29"/>
  <c r="C33" i="40" s="1"/>
  <c r="B4" i="40"/>
  <c r="C15" i="63"/>
  <c r="C21" i="63"/>
  <c r="C26" i="63"/>
  <c r="C7" i="63"/>
  <c r="C17" i="63"/>
  <c r="B25" i="40"/>
  <c r="B10" i="40"/>
  <c r="D3" i="53"/>
  <c r="E3" i="53" s="1"/>
  <c r="C32" i="29"/>
  <c r="C32" i="40" s="1"/>
  <c r="C28" i="29"/>
  <c r="C28" i="40" s="1"/>
  <c r="C9" i="63"/>
  <c r="C18" i="63"/>
  <c r="C23" i="63"/>
  <c r="C10" i="63"/>
  <c r="C9" i="29"/>
  <c r="C9" i="40" s="1"/>
  <c r="C14" i="63"/>
  <c r="C11" i="63"/>
  <c r="C27" i="63"/>
  <c r="C19" i="29"/>
  <c r="C19" i="40" s="1"/>
  <c r="C23" i="29"/>
  <c r="C23" i="40" s="1"/>
  <c r="C8" i="29"/>
  <c r="C8" i="40" s="1"/>
  <c r="C7" i="29"/>
  <c r="C7" i="40" s="1"/>
  <c r="C22" i="29"/>
  <c r="C22" i="40" s="1"/>
  <c r="K8" i="53"/>
  <c r="K15" i="53" s="1"/>
  <c r="K16" i="53" s="1"/>
  <c r="C17" i="29"/>
  <c r="C17" i="40" s="1"/>
  <c r="B12" i="40"/>
  <c r="B21" i="40"/>
  <c r="C26" i="29"/>
  <c r="C26" i="40" s="1"/>
  <c r="C18" i="29"/>
  <c r="C18" i="40" s="1"/>
  <c r="B16" i="29"/>
  <c r="B31" i="29" s="1"/>
  <c r="C31" i="29" s="1"/>
  <c r="C6" i="29"/>
  <c r="C6" i="40" s="1"/>
  <c r="C20" i="29"/>
  <c r="C20" i="40" s="1"/>
  <c r="C30" i="29"/>
  <c r="C30" i="40" s="1"/>
  <c r="C15" i="29"/>
  <c r="C15" i="40" s="1"/>
  <c r="C27" i="29"/>
  <c r="C27" i="40" s="1"/>
  <c r="C29" i="29"/>
  <c r="C29" i="40" s="1"/>
  <c r="C14" i="29"/>
  <c r="C14" i="40" s="1"/>
  <c r="C31" i="93"/>
  <c r="C30" i="93"/>
  <c r="C29" i="93"/>
  <c r="F17" i="53"/>
  <c r="B16" i="40" l="1"/>
  <c r="C31" i="40"/>
  <c r="F3" i="53"/>
  <c r="C16" i="29"/>
  <c r="C16" i="40" s="1"/>
  <c r="B31" i="40" l="1"/>
</calcChain>
</file>

<file path=xl/sharedStrings.xml><?xml version="1.0" encoding="utf-8"?>
<sst xmlns="http://schemas.openxmlformats.org/spreadsheetml/2006/main" count="11361" uniqueCount="759">
  <si>
    <t>Antibiotiques</t>
  </si>
  <si>
    <t>Dose unitaire</t>
  </si>
  <si>
    <t>I</t>
  </si>
  <si>
    <t>O</t>
  </si>
  <si>
    <t xml:space="preserve">O </t>
  </si>
  <si>
    <t>Amoxicilline</t>
  </si>
  <si>
    <t>Ampicilline</t>
  </si>
  <si>
    <t xml:space="preserve">Pipéracilline </t>
  </si>
  <si>
    <t>Ticarcilline</t>
  </si>
  <si>
    <t>C1G</t>
  </si>
  <si>
    <t>Céfaclor</t>
  </si>
  <si>
    <t xml:space="preserve">Céfadroxil </t>
  </si>
  <si>
    <t>Céfalexine</t>
  </si>
  <si>
    <t>Céfazoline</t>
  </si>
  <si>
    <t>C2G</t>
  </si>
  <si>
    <t>Céfoxitine</t>
  </si>
  <si>
    <t>Céfuroxime</t>
  </si>
  <si>
    <t>Céfamandole</t>
  </si>
  <si>
    <t>C3G</t>
  </si>
  <si>
    <t>Céfotaxime</t>
  </si>
  <si>
    <t>Ceftazidime</t>
  </si>
  <si>
    <t>Ceftriaxone</t>
  </si>
  <si>
    <t>Céfixime</t>
  </si>
  <si>
    <t>Cefpodoxime</t>
  </si>
  <si>
    <t>Céfotiam</t>
  </si>
  <si>
    <t>Céfépime</t>
  </si>
  <si>
    <t>Imipénème + IE (Cilastatine)</t>
  </si>
  <si>
    <t>Aztréonam</t>
  </si>
  <si>
    <t>TETRACYCLINES</t>
  </si>
  <si>
    <t>Doxycycline</t>
  </si>
  <si>
    <t>Lymécycline</t>
  </si>
  <si>
    <t>Minocycline</t>
  </si>
  <si>
    <t>SULFAMIDES</t>
  </si>
  <si>
    <t>Sulfadiazine</t>
  </si>
  <si>
    <t>Erythromycine</t>
  </si>
  <si>
    <t>Roxithromycine</t>
  </si>
  <si>
    <t>Josamycine</t>
  </si>
  <si>
    <t>Clarithromycine</t>
  </si>
  <si>
    <t>Azithromycine</t>
  </si>
  <si>
    <t>AMINOSIDES</t>
  </si>
  <si>
    <t>Amikacine</t>
  </si>
  <si>
    <t>Gentamicine</t>
  </si>
  <si>
    <t>Tobramycine</t>
  </si>
  <si>
    <t>Streptomycine</t>
  </si>
  <si>
    <t>QUINOLONES</t>
  </si>
  <si>
    <t>Norfloxacine</t>
  </si>
  <si>
    <t>Ofloxacine</t>
  </si>
  <si>
    <t>Ciprofloxacine</t>
  </si>
  <si>
    <t>Lévofloxacine</t>
  </si>
  <si>
    <t>Vancomycine</t>
  </si>
  <si>
    <t>Teicoplanine</t>
  </si>
  <si>
    <t>Métronidazole</t>
  </si>
  <si>
    <t>Ornidazole</t>
  </si>
  <si>
    <t>Tinidazole</t>
  </si>
  <si>
    <t>PHENICOLES</t>
  </si>
  <si>
    <t>Thiamphénicol</t>
  </si>
  <si>
    <t>AUTRES</t>
  </si>
  <si>
    <t>Fosfomycine</t>
  </si>
  <si>
    <t>Pristinamycine</t>
  </si>
  <si>
    <t>Clindamycine</t>
  </si>
  <si>
    <t>Total MLS</t>
  </si>
  <si>
    <t>Rifampicine</t>
  </si>
  <si>
    <t>Colistine</t>
  </si>
  <si>
    <t>Linézolide</t>
  </si>
  <si>
    <t>Moxifloxacine</t>
  </si>
  <si>
    <t>Amoxicilline ac clavulanique</t>
  </si>
  <si>
    <t>Ampicilline Sulbactam</t>
  </si>
  <si>
    <t>Pipéracilline tazobactam</t>
  </si>
  <si>
    <t>Ticarcilline ac clavulanique</t>
  </si>
  <si>
    <t>Total établissement</t>
  </si>
  <si>
    <t>Comprimés à 100 mg</t>
  </si>
  <si>
    <t>Amox - clav O</t>
  </si>
  <si>
    <t>Amox - clav I</t>
  </si>
  <si>
    <t>susp mesures 200 mg; 20 mesures</t>
  </si>
  <si>
    <t>susp buvable 2%; flacon 120 ml</t>
  </si>
  <si>
    <t>sirop 250 mg/ dose; 12 doses</t>
  </si>
  <si>
    <t>sirop 125 mg/ dose; 12 doses</t>
  </si>
  <si>
    <t>sirop 500mg/ dose; 12 doses</t>
  </si>
  <si>
    <t>sirop 125mg/ dose; 12 doses</t>
  </si>
  <si>
    <t>sirop 125 mg/ 5 ml; 12 doses</t>
  </si>
  <si>
    <t>sirop 250 mg/ 5 ml; 12 doses</t>
  </si>
  <si>
    <t>Extencilline</t>
  </si>
  <si>
    <t>DDJ Orale et Injectable différentes</t>
  </si>
  <si>
    <t>Total azithromycine</t>
  </si>
  <si>
    <t>J01C</t>
  </si>
  <si>
    <t>J01CE02</t>
  </si>
  <si>
    <t>J01D</t>
  </si>
  <si>
    <t>Carbapénèmes</t>
  </si>
  <si>
    <t>J01DH</t>
  </si>
  <si>
    <t>Monobactames</t>
  </si>
  <si>
    <t>J01DF</t>
  </si>
  <si>
    <t>J01AA</t>
  </si>
  <si>
    <t>J01E</t>
  </si>
  <si>
    <t>J01FA</t>
  </si>
  <si>
    <t>J01FF</t>
  </si>
  <si>
    <t>Streptogramines</t>
  </si>
  <si>
    <t>J01FG</t>
  </si>
  <si>
    <t>J01GB</t>
  </si>
  <si>
    <t>J01M</t>
  </si>
  <si>
    <t>Fluoroquinolones</t>
  </si>
  <si>
    <t>J01MA</t>
  </si>
  <si>
    <t>J01XA</t>
  </si>
  <si>
    <t>J01XD</t>
  </si>
  <si>
    <t>J01BA</t>
  </si>
  <si>
    <t>Acide fusidique</t>
  </si>
  <si>
    <t>J01X</t>
  </si>
  <si>
    <t>Pénicilline A + inhibiteur</t>
  </si>
  <si>
    <r>
      <t xml:space="preserve">Cotrimoxazole </t>
    </r>
    <r>
      <rPr>
        <sz val="9"/>
        <rFont val="Arial"/>
        <family val="2"/>
      </rPr>
      <t>(</t>
    </r>
    <r>
      <rPr>
        <i/>
        <sz val="9"/>
        <rFont val="Arial"/>
        <family val="2"/>
      </rPr>
      <t>exprimé en sulfaméthoxazole</t>
    </r>
    <r>
      <rPr>
        <sz val="9"/>
        <rFont val="Arial"/>
        <family val="2"/>
      </rPr>
      <t>)</t>
    </r>
  </si>
  <si>
    <t>comprimé dispersible</t>
  </si>
  <si>
    <t>Comprimé à 200 mg</t>
  </si>
  <si>
    <t>susp buv 125 ml/ 5 ml; 40 ml</t>
  </si>
  <si>
    <t>comprimés ou sachets</t>
  </si>
  <si>
    <t>susp buv 125 ml/ 5 ml; 80 ml</t>
  </si>
  <si>
    <t>comprimés</t>
  </si>
  <si>
    <t>comprimé</t>
  </si>
  <si>
    <t>métronidazole 125 mg</t>
  </si>
  <si>
    <t>métronidazole 250 mg</t>
  </si>
  <si>
    <t>Pivmécillinam</t>
  </si>
  <si>
    <t>Loméfloxacine</t>
  </si>
  <si>
    <t>gélule ou comprimé</t>
  </si>
  <si>
    <t>MU</t>
  </si>
  <si>
    <r>
      <t xml:space="preserve">Spiramycine, </t>
    </r>
    <r>
      <rPr>
        <i/>
        <sz val="8"/>
        <rFont val="Arial"/>
        <family val="2"/>
      </rPr>
      <t>exprimées en MU (1 MU = 0,3125g), DDJ = 3 g = 9,6 MU</t>
    </r>
  </si>
  <si>
    <t>Tigecycline</t>
  </si>
  <si>
    <t>J01CA04</t>
  </si>
  <si>
    <t>J01CA01</t>
  </si>
  <si>
    <t>J01CR02</t>
  </si>
  <si>
    <t>J01CA08</t>
  </si>
  <si>
    <t>J01CA12</t>
  </si>
  <si>
    <t>J01CR05</t>
  </si>
  <si>
    <t>J01CA13</t>
  </si>
  <si>
    <t>J01CR03</t>
  </si>
  <si>
    <t>J01DC04</t>
  </si>
  <si>
    <t>J01DB05</t>
  </si>
  <si>
    <t>J01DB01</t>
  </si>
  <si>
    <t>J01DB04</t>
  </si>
  <si>
    <t>J01DC01</t>
  </si>
  <si>
    <t>J01DC02</t>
  </si>
  <si>
    <t>J01DC03</t>
  </si>
  <si>
    <t>J01DD01</t>
  </si>
  <si>
    <t>J01DD04</t>
  </si>
  <si>
    <t>J01DD08</t>
  </si>
  <si>
    <t>J01DD13</t>
  </si>
  <si>
    <t>J01DC07</t>
  </si>
  <si>
    <t>J01DD02</t>
  </si>
  <si>
    <t>J01DE01</t>
  </si>
  <si>
    <t>J01DH51</t>
  </si>
  <si>
    <t>J01DH02</t>
  </si>
  <si>
    <t>J01DH03</t>
  </si>
  <si>
    <t>J01DF01</t>
  </si>
  <si>
    <t>J01AA02</t>
  </si>
  <si>
    <t>J01AA04</t>
  </si>
  <si>
    <t>J01AA08</t>
  </si>
  <si>
    <t>J01AA12</t>
  </si>
  <si>
    <t>J01EE01</t>
  </si>
  <si>
    <t>J01EC02</t>
  </si>
  <si>
    <t>J01FA01</t>
  </si>
  <si>
    <t>J01FA02</t>
  </si>
  <si>
    <t>J01RA04</t>
  </si>
  <si>
    <t>J01FA06</t>
  </si>
  <si>
    <t>J01FA07</t>
  </si>
  <si>
    <t>J01FA09</t>
  </si>
  <si>
    <t>J01FA10</t>
  </si>
  <si>
    <t>J01FF01</t>
  </si>
  <si>
    <t>J01FG01</t>
  </si>
  <si>
    <t>J01GB06</t>
  </si>
  <si>
    <t>J01GB03</t>
  </si>
  <si>
    <t>J01GB01</t>
  </si>
  <si>
    <t>J01MA01</t>
  </si>
  <si>
    <t>J01MA02</t>
  </si>
  <si>
    <t>J01MA12</t>
  </si>
  <si>
    <t>J01MA07</t>
  </si>
  <si>
    <t>J01XA01</t>
  </si>
  <si>
    <t>J01XA02</t>
  </si>
  <si>
    <t>J01XD01</t>
  </si>
  <si>
    <t>J01XD03</t>
  </si>
  <si>
    <t>J01BA02</t>
  </si>
  <si>
    <t>J01XC01</t>
  </si>
  <si>
    <t>J01XX01</t>
  </si>
  <si>
    <t>J01XX08</t>
  </si>
  <si>
    <t>J04AB02</t>
  </si>
  <si>
    <t>J01XB01</t>
  </si>
  <si>
    <t>Benzylpénicilline</t>
  </si>
  <si>
    <t>Benzathine benzylpénicilline</t>
  </si>
  <si>
    <t>J01CE01</t>
  </si>
  <si>
    <t>J01CE08</t>
  </si>
  <si>
    <t>J01CF02</t>
  </si>
  <si>
    <t>J01CF04</t>
  </si>
  <si>
    <r>
      <t xml:space="preserve">Total C3G Inj. sans activité anti </t>
    </r>
    <r>
      <rPr>
        <i/>
        <sz val="10"/>
        <rFont val="Arial"/>
        <family val="2"/>
      </rPr>
      <t xml:space="preserve">Pseudomonas aeruginosa </t>
    </r>
    <r>
      <rPr>
        <i/>
        <sz val="8"/>
        <rFont val="Arial"/>
        <family val="2"/>
      </rPr>
      <t>(cefotaxime, ceftriaxone)</t>
    </r>
  </si>
  <si>
    <t>J01XE01</t>
  </si>
  <si>
    <t>Nitrofurantoïne</t>
  </si>
  <si>
    <t>susp buv 250mg/5ml; flacon 90 ml</t>
  </si>
  <si>
    <t>susp buv 100mg/2ml; flacon 50 ml</t>
  </si>
  <si>
    <t>suspension 500mg/5ml; 100ml</t>
  </si>
  <si>
    <t>sirop 0,5 g/dose; 12 doses</t>
  </si>
  <si>
    <t>sirop 0,125 g/dose; 12 doses</t>
  </si>
  <si>
    <t>sirop 0,25 g/dose; 12 doses</t>
  </si>
  <si>
    <t>Susp buv 8 mg/ml; flacon 100 ml</t>
  </si>
  <si>
    <t>Susp buv 8 mg/ml; flacon 50 ml</t>
  </si>
  <si>
    <t>Susp buv 100mg/5ml; flacon 40 ml</t>
  </si>
  <si>
    <t>Susp buv 40 mg/5ml; flacon 40 ml</t>
  </si>
  <si>
    <t xml:space="preserve">susp buv 100mg/ml; flacon 60ml </t>
  </si>
  <si>
    <t xml:space="preserve">susp buv 100mg/ml; flacon 30ml </t>
  </si>
  <si>
    <t>pdre susp buv 125mg/5ml; 60 ml</t>
  </si>
  <si>
    <t>pdre susp buv 250mg/5ml; 60 ml</t>
  </si>
  <si>
    <t>pdre susp buv 500mg/5ml; 60 ml</t>
  </si>
  <si>
    <t>susp buvale 1 MU; 18 doses</t>
  </si>
  <si>
    <t>susp buvable 0,5 MU; 24 doses</t>
  </si>
  <si>
    <t>susp buvable 0,25 MU; 24 doses</t>
  </si>
  <si>
    <t>P01AB01</t>
  </si>
  <si>
    <t>P01AB03</t>
  </si>
  <si>
    <t>P01AB02</t>
  </si>
  <si>
    <t>J01EB02</t>
  </si>
  <si>
    <t>J01AA01</t>
  </si>
  <si>
    <t>Demeclocycline</t>
  </si>
  <si>
    <t>J01AA05</t>
  </si>
  <si>
    <t>Metacycline</t>
  </si>
  <si>
    <t>inhal</t>
  </si>
  <si>
    <t xml:space="preserve">Journées d'hospitalisation (JH) : </t>
  </si>
  <si>
    <t>Nombre de lits installés:</t>
  </si>
  <si>
    <t>Voie d’administ.</t>
  </si>
  <si>
    <t>En g ou MU</t>
  </si>
  <si>
    <t>Nb de DDJ</t>
  </si>
  <si>
    <t xml:space="preserve">Nb de DDJ/1000 JH </t>
  </si>
  <si>
    <t>Total Céphalosporines, monobactames et carbapénèmes</t>
  </si>
  <si>
    <t>J01A</t>
  </si>
  <si>
    <t>Total Autres</t>
  </si>
  <si>
    <t>J01CR01</t>
  </si>
  <si>
    <t>Total C1G+C2G</t>
  </si>
  <si>
    <t>Sulfamethizol</t>
  </si>
  <si>
    <t>susp buv 40mg/ml (29,3 G)</t>
  </si>
  <si>
    <t>susp buv 40mg/ml (35,6 G)</t>
  </si>
  <si>
    <r>
      <t xml:space="preserve">Total </t>
    </r>
    <r>
      <rPr>
        <sz val="10"/>
        <rFont val="Symbol"/>
        <family val="1"/>
        <charset val="2"/>
      </rPr>
      <t>b</t>
    </r>
    <r>
      <rPr>
        <sz val="10"/>
        <rFont val="Arial"/>
      </rPr>
      <t>-lactamines</t>
    </r>
  </si>
  <si>
    <t>J01F</t>
  </si>
  <si>
    <t>J01G</t>
  </si>
  <si>
    <t>J01B</t>
  </si>
  <si>
    <t xml:space="preserve">Consommation totale des "anti-bactériens à usage systémique" </t>
  </si>
  <si>
    <t>J01</t>
  </si>
  <si>
    <t>Code FINESS de l'établissement</t>
  </si>
  <si>
    <t>Code FINESS juridique</t>
  </si>
  <si>
    <t>Nom de l'établissement</t>
  </si>
  <si>
    <t>Secteur</t>
  </si>
  <si>
    <t>Médecine</t>
  </si>
  <si>
    <t>Chirurgie</t>
  </si>
  <si>
    <t>Réanimation</t>
  </si>
  <si>
    <t>Pédiatrie</t>
  </si>
  <si>
    <t>SSR</t>
  </si>
  <si>
    <t>SLD</t>
  </si>
  <si>
    <t>Psychiatrie</t>
  </si>
  <si>
    <t>Consommation en Médecine</t>
  </si>
  <si>
    <t>J01CE</t>
  </si>
  <si>
    <t>Total Benzylpénicilline</t>
  </si>
  <si>
    <t>Total Benzathine benzylpénicilline</t>
  </si>
  <si>
    <t>Cloxacilline</t>
  </si>
  <si>
    <t>Cloxacilline O</t>
  </si>
  <si>
    <t>Cloxacilline I</t>
  </si>
  <si>
    <t>Total Cloxacilline</t>
  </si>
  <si>
    <t>Total Pénicilline G</t>
  </si>
  <si>
    <t>Total Pénicilline V</t>
  </si>
  <si>
    <t>Total Pénicilline G-V</t>
  </si>
  <si>
    <t>Oxacilline</t>
  </si>
  <si>
    <t>Total Pénicillines M</t>
  </si>
  <si>
    <t>J01CF</t>
  </si>
  <si>
    <t>Ampicilline O</t>
  </si>
  <si>
    <t>Ampicilline I</t>
  </si>
  <si>
    <t>Total Ampicilline</t>
  </si>
  <si>
    <t>Amoxicilline O</t>
  </si>
  <si>
    <t>Amoxicilline I</t>
  </si>
  <si>
    <t>Total Amoxicilline</t>
  </si>
  <si>
    <t>Total Pénicillines A</t>
  </si>
  <si>
    <t>Total Piperacilline</t>
  </si>
  <si>
    <t>Total Amoxicilline ac clavulanique</t>
  </si>
  <si>
    <t>Total Pipéracilline tazobactam</t>
  </si>
  <si>
    <t>Total Ticarcilline ac clavulanique</t>
  </si>
  <si>
    <t>Total Pénicillines</t>
  </si>
  <si>
    <t>Total Cefalexine</t>
  </si>
  <si>
    <t>Total Cefazoline</t>
  </si>
  <si>
    <t>Total Cefadroxil</t>
  </si>
  <si>
    <t>Total Cefaclor</t>
  </si>
  <si>
    <t>Total Cefoxitine</t>
  </si>
  <si>
    <t>Cefuroxime O</t>
  </si>
  <si>
    <t>Cefuroxime I</t>
  </si>
  <si>
    <t>Total Cefuroxime</t>
  </si>
  <si>
    <t>Total Cefixime</t>
  </si>
  <si>
    <t>Total Cefpodoxime</t>
  </si>
  <si>
    <t>Total Cefotaxime</t>
  </si>
  <si>
    <t>Total Ceftriaxone</t>
  </si>
  <si>
    <t>Total Ceftazidime</t>
  </si>
  <si>
    <t>Total Céfépime</t>
  </si>
  <si>
    <t>Total Pénèmes</t>
  </si>
  <si>
    <t>Total Doxycycline</t>
  </si>
  <si>
    <t>Total Minocycline</t>
  </si>
  <si>
    <t>Total Tétracyclines</t>
  </si>
  <si>
    <t>Cotrimoxazole O</t>
  </si>
  <si>
    <t>Cotrimoxazole I</t>
  </si>
  <si>
    <t>Total Cotrimoxazole</t>
  </si>
  <si>
    <t>Total Sulfamides</t>
  </si>
  <si>
    <t>Erythromycine O</t>
  </si>
  <si>
    <t>Erythromycine I</t>
  </si>
  <si>
    <t>Total Erythromycine</t>
  </si>
  <si>
    <t>Spiramycine O</t>
  </si>
  <si>
    <t>Spiramycine I</t>
  </si>
  <si>
    <t>Total Spiramycine seule</t>
  </si>
  <si>
    <r>
      <t>Spiramycine (</t>
    </r>
    <r>
      <rPr>
        <sz val="8"/>
        <rFont val="Arial"/>
        <family val="2"/>
      </rPr>
      <t>+ métronidazole</t>
    </r>
    <r>
      <rPr>
        <sz val="10"/>
        <rFont val="Arial"/>
      </rPr>
      <t>) Rodogyl</t>
    </r>
  </si>
  <si>
    <t>Total Roxithromycine</t>
  </si>
  <si>
    <t>Total Josamycine</t>
  </si>
  <si>
    <t>Clarithromycine O</t>
  </si>
  <si>
    <t>Clarithromycine I</t>
  </si>
  <si>
    <t>Total Clarithromycine</t>
  </si>
  <si>
    <t>Total Macrolides</t>
  </si>
  <si>
    <t>Clindamycine O</t>
  </si>
  <si>
    <t>Clindamycine I</t>
  </si>
  <si>
    <t>Total Clindamycine</t>
  </si>
  <si>
    <t>Total Lincosamides</t>
  </si>
  <si>
    <t>Lincosamides</t>
  </si>
  <si>
    <t>Total Pristinamycine</t>
  </si>
  <si>
    <t>Total Amikacine</t>
  </si>
  <si>
    <t>Total Gentamicine</t>
  </si>
  <si>
    <t>Tobramycine I</t>
  </si>
  <si>
    <t>Tobramycine inhal</t>
  </si>
  <si>
    <t>Total Tobramycine</t>
  </si>
  <si>
    <t>DDJ Inhal. et Injectable différentes</t>
  </si>
  <si>
    <t>Total Aminosides</t>
  </si>
  <si>
    <t>J01MA06</t>
  </si>
  <si>
    <t>Ofloxacine O</t>
  </si>
  <si>
    <t>Ofloxacine I</t>
  </si>
  <si>
    <t>Total Ofloxacine</t>
  </si>
  <si>
    <t>Ciprofloxacine O</t>
  </si>
  <si>
    <t>Ciprofloxacine I</t>
  </si>
  <si>
    <t>Total Ciprofloxacine</t>
  </si>
  <si>
    <t>Lévofloxacine O</t>
  </si>
  <si>
    <t>Lévofloxacine I</t>
  </si>
  <si>
    <t>Total Lévofloxacine</t>
  </si>
  <si>
    <t>Total Quinolones</t>
  </si>
  <si>
    <t>Total Fluoroquinolones</t>
  </si>
  <si>
    <t>Total Fluoroquinolones O</t>
  </si>
  <si>
    <t>Total Fluoroquinolones I</t>
  </si>
  <si>
    <t>Thiamphénicol O</t>
  </si>
  <si>
    <t>Thiamphénicol I</t>
  </si>
  <si>
    <t>Total Vancomycine</t>
  </si>
  <si>
    <t>Total Teicoplanine</t>
  </si>
  <si>
    <t>Total Glycopeptides</t>
  </si>
  <si>
    <t>Métronidazole I</t>
  </si>
  <si>
    <t>Métronidazole O</t>
  </si>
  <si>
    <t>Total Métronidazole</t>
  </si>
  <si>
    <t>Total Métronidazole seul</t>
  </si>
  <si>
    <t>Ornidazole I</t>
  </si>
  <si>
    <t>Ornidazole O</t>
  </si>
  <si>
    <t>Total Ornidazole</t>
  </si>
  <si>
    <t>Total Imidazoles I</t>
  </si>
  <si>
    <t>Total Imidazoles</t>
  </si>
  <si>
    <t>Acide fusidique O</t>
  </si>
  <si>
    <t>Total Acide fusidique</t>
  </si>
  <si>
    <t>Fosfomycine I</t>
  </si>
  <si>
    <t>Fosfomycine O</t>
  </si>
  <si>
    <t>Total Fosfomycine</t>
  </si>
  <si>
    <t>Linézolide O</t>
  </si>
  <si>
    <t>Linézolide I</t>
  </si>
  <si>
    <t>Total Linézolide</t>
  </si>
  <si>
    <t>Total Colistine</t>
  </si>
  <si>
    <t>J01XX09</t>
  </si>
  <si>
    <t>Daptomycine</t>
  </si>
  <si>
    <t>Total Daptomycine</t>
  </si>
  <si>
    <r>
      <t xml:space="preserve">Pénicilline G </t>
    </r>
    <r>
      <rPr>
        <i/>
        <sz val="10"/>
        <rFont val="Arial"/>
        <family val="2"/>
      </rPr>
      <t>Exprimée en MU (1MU=0,6g - 6MU=3,6g)</t>
    </r>
  </si>
  <si>
    <r>
      <t xml:space="preserve">Pénicilline V (Phénoxyméthylpénicilline) </t>
    </r>
    <r>
      <rPr>
        <i/>
        <sz val="10"/>
        <rFont val="Arial"/>
        <family val="2"/>
      </rPr>
      <t>Exprimée en MU  (1MU=0,625g - 3,2MU=2g)</t>
    </r>
  </si>
  <si>
    <t>DDJ (g ou MU)</t>
  </si>
  <si>
    <t>J01CR</t>
  </si>
  <si>
    <t>Uréidopénicillines</t>
  </si>
  <si>
    <t>Carboxypénicillines</t>
  </si>
  <si>
    <t>Total Pénicillines et inhibiteurs</t>
  </si>
  <si>
    <r>
      <t xml:space="preserve">Total C1G </t>
    </r>
    <r>
      <rPr>
        <sz val="9"/>
        <rFont val="Arial"/>
        <family val="2"/>
      </rPr>
      <t>(dont J01DC04)</t>
    </r>
  </si>
  <si>
    <r>
      <t xml:space="preserve">Total C3G Orales </t>
    </r>
    <r>
      <rPr>
        <sz val="9"/>
        <rFont val="Arial"/>
        <family val="2"/>
      </rPr>
      <t>(dont J01DC07)</t>
    </r>
  </si>
  <si>
    <r>
      <t xml:space="preserve">Total C2G </t>
    </r>
    <r>
      <rPr>
        <sz val="9"/>
        <rFont val="Arial"/>
        <family val="2"/>
      </rPr>
      <t>(sauf J01DC04 et J01DC07)</t>
    </r>
  </si>
  <si>
    <t>Saisir les données administratives dans les cellules vert pâle</t>
  </si>
  <si>
    <t>Consommation en Chirurgie</t>
  </si>
  <si>
    <t>Consommation en Réanimation</t>
  </si>
  <si>
    <t>Consommation en Pédiatrie</t>
  </si>
  <si>
    <t>Consommation en SSR</t>
  </si>
  <si>
    <t>Consommation en SLD</t>
  </si>
  <si>
    <t>Consommation en Psychiatrie</t>
  </si>
  <si>
    <t>Consommation Total Etablissement</t>
  </si>
  <si>
    <t>Total établissement automatique</t>
  </si>
  <si>
    <r>
      <t xml:space="preserve">Nombre d'unités dispensées           </t>
    </r>
    <r>
      <rPr>
        <b/>
        <sz val="9"/>
        <rFont val="Arial"/>
        <family val="2"/>
      </rPr>
      <t>(en Unités Communes de Dispensation)</t>
    </r>
  </si>
  <si>
    <t>ATC3</t>
  </si>
  <si>
    <t>Famille</t>
  </si>
  <si>
    <t>Conso en DDJ</t>
  </si>
  <si>
    <t>Conso en DDJ/1000JH</t>
  </si>
  <si>
    <t>Sulfamides</t>
  </si>
  <si>
    <t>Aminosides</t>
  </si>
  <si>
    <t>Total</t>
  </si>
  <si>
    <t>Etablissement:</t>
  </si>
  <si>
    <t>P01AB</t>
  </si>
  <si>
    <t xml:space="preserve">Total tous antibiotiques </t>
  </si>
  <si>
    <t>Consommation Total Etablissement automatique</t>
  </si>
  <si>
    <t>Orale</t>
  </si>
  <si>
    <t>Injectable</t>
  </si>
  <si>
    <t xml:space="preserve">Conso de Amox Clav </t>
  </si>
  <si>
    <t>DDJ / 1000 JH</t>
  </si>
  <si>
    <t>%</t>
  </si>
  <si>
    <t>DDJ</t>
  </si>
  <si>
    <t>Pénicillines A</t>
  </si>
  <si>
    <t>Total Pénicillines A + inhibiteur</t>
  </si>
  <si>
    <t>Amidino-pénicillines</t>
  </si>
  <si>
    <t>Carboxypénicillines + inhibiteur</t>
  </si>
  <si>
    <t>Ureidopénicillines + inhibiteur</t>
  </si>
  <si>
    <t>C3G orales</t>
  </si>
  <si>
    <r>
      <t xml:space="preserve">C3G Inj. sans activité anti </t>
    </r>
    <r>
      <rPr>
        <b/>
        <i/>
        <sz val="10"/>
        <rFont val="Arial"/>
        <family val="2"/>
      </rPr>
      <t>Pseudomonas aeruginosa</t>
    </r>
  </si>
  <si>
    <t>MACROLIDES, LINCOSAMIDES, STREPTOGRAMINES, KÉTOLIDES</t>
  </si>
  <si>
    <t>Total "autres ATB" (J01X+P01AB)</t>
  </si>
  <si>
    <t>Rifampicine O</t>
  </si>
  <si>
    <t>Rifampicine I</t>
  </si>
  <si>
    <r>
      <t xml:space="preserve">C3G actives sur </t>
    </r>
    <r>
      <rPr>
        <b/>
        <i/>
        <sz val="10"/>
        <rFont val="Arial"/>
        <family val="2"/>
      </rPr>
      <t>Pseudomonas aeruginosa</t>
    </r>
  </si>
  <si>
    <t>susp buv 100mg/5ml; 150ml sol reconstituée</t>
  </si>
  <si>
    <r>
      <t xml:space="preserve">Sont </t>
    </r>
    <r>
      <rPr>
        <b/>
        <u/>
        <sz val="10"/>
        <color indexed="12"/>
        <rFont val="Arial"/>
        <family val="2"/>
      </rPr>
      <t>exclus</t>
    </r>
    <r>
      <rPr>
        <sz val="10"/>
        <color indexed="12"/>
        <rFont val="Arial"/>
        <family val="2"/>
      </rPr>
      <t xml:space="preserve"> de la surveillance:</t>
    </r>
  </si>
  <si>
    <t>Total Spiramycine dans spiramycine + métronidazole</t>
  </si>
  <si>
    <t>Total Spiramycine</t>
  </si>
  <si>
    <t>Total Métronidazole dans Spiramycine+Métronidazole O</t>
  </si>
  <si>
    <t>Total Rifampicine</t>
  </si>
  <si>
    <t>Type d'établissement</t>
  </si>
  <si>
    <t>CHU</t>
  </si>
  <si>
    <t>Centre Hospitalier Universitaire</t>
  </si>
  <si>
    <t>Centre de Lutte contre le Cancer</t>
  </si>
  <si>
    <t>MCO</t>
  </si>
  <si>
    <t>Clinique privée et PSPH (court séjour)</t>
  </si>
  <si>
    <t>Hôpital Militaire</t>
  </si>
  <si>
    <t>PSY</t>
  </si>
  <si>
    <t>Etablissement spécialisé en Psychiatrie</t>
  </si>
  <si>
    <t>Etablissement de Soins de Longue Durée</t>
  </si>
  <si>
    <t>Etablissement de Soins de Suite et de Réadaptation</t>
  </si>
  <si>
    <t>CLCC</t>
  </si>
  <si>
    <t>CH</t>
  </si>
  <si>
    <t>HIA</t>
  </si>
  <si>
    <t>Nb de DDJ / 1000 JH</t>
  </si>
  <si>
    <t>ATTENTION</t>
  </si>
  <si>
    <r>
      <t>Pour les établissements qui ne détaillent pas les consommations pour TOUS LEURS secteurs d'activité,</t>
    </r>
    <r>
      <rPr>
        <sz val="11"/>
        <rFont val="Arial"/>
        <family val="2"/>
      </rPr>
      <t xml:space="preserve"> </t>
    </r>
  </si>
  <si>
    <r>
      <t xml:space="preserve">les données de consommation totale de l'établissement sont à </t>
    </r>
    <r>
      <rPr>
        <b/>
        <sz val="11"/>
        <rFont val="Arial"/>
        <family val="2"/>
      </rPr>
      <t>saisir dans la feuille "Total établissement".</t>
    </r>
  </si>
  <si>
    <t>Voie orale</t>
  </si>
  <si>
    <t>Voie injectable</t>
  </si>
  <si>
    <t>Consommation en Gynécologie-Obstétrique</t>
  </si>
  <si>
    <t>C3G actives</t>
  </si>
  <si>
    <t>Gynéco-Obstétrique</t>
  </si>
  <si>
    <t xml:space="preserve">Gynécologie-Obstétrique </t>
  </si>
  <si>
    <t>Autre</t>
  </si>
  <si>
    <t>Autre type</t>
  </si>
  <si>
    <t>Doxycycline O</t>
  </si>
  <si>
    <t>Doxycycline I</t>
  </si>
  <si>
    <t>Moxifloxacine O</t>
  </si>
  <si>
    <t>Moxifloxacine I</t>
  </si>
  <si>
    <t>Total Moxifloxacine</t>
  </si>
  <si>
    <t>J01MA14</t>
  </si>
  <si>
    <r>
      <t xml:space="preserve">Vous avez la possibilité de détailler vos consommations en </t>
    </r>
    <r>
      <rPr>
        <b/>
        <sz val="11"/>
        <rFont val="Arial"/>
        <family val="2"/>
      </rPr>
      <t>hématologie</t>
    </r>
    <r>
      <rPr>
        <sz val="11"/>
        <rFont val="Arial"/>
        <family val="2"/>
      </rPr>
      <t xml:space="preserve"> et en </t>
    </r>
    <r>
      <rPr>
        <b/>
        <sz val="11"/>
        <rFont val="Arial"/>
        <family val="2"/>
      </rPr>
      <t>maladies infectieuses.</t>
    </r>
  </si>
  <si>
    <t>le total établissement automatique étant calculé sans prendre en compte les données d'hématologie et de maladies infectieuses.</t>
  </si>
  <si>
    <t>Aztréonam I</t>
  </si>
  <si>
    <t>Aztréonam inhal</t>
  </si>
  <si>
    <t>Total Aztréonam</t>
  </si>
  <si>
    <t>Colistine I</t>
  </si>
  <si>
    <t>Colistine inhal</t>
  </si>
  <si>
    <t>Consommation en Hématologie</t>
  </si>
  <si>
    <t>Consommation en Maladies infectieuses</t>
  </si>
  <si>
    <t>Hématologie</t>
  </si>
  <si>
    <t>Maladies infectieuses</t>
  </si>
  <si>
    <t>comprimé 1 MU</t>
  </si>
  <si>
    <t>Témocilline</t>
  </si>
  <si>
    <t>J01CA17</t>
  </si>
  <si>
    <t>Total Témocilline</t>
  </si>
  <si>
    <t>Total Carboxypénicillines</t>
  </si>
  <si>
    <t>Total Lymécycline</t>
  </si>
  <si>
    <t>susp buv 25 mg/ml, flacon 100 ml</t>
  </si>
  <si>
    <t>susp buv 50 mg/ml, flacon 60 ml</t>
  </si>
  <si>
    <t>J01GA01</t>
  </si>
  <si>
    <t>susp buv 4%; 120 ml</t>
  </si>
  <si>
    <r>
      <t>Pénicillines M</t>
    </r>
    <r>
      <rPr>
        <sz val="10"/>
        <rFont val="Arial"/>
      </rPr>
      <t xml:space="preserve"> (Cloxacilline - Oxacilline)</t>
    </r>
  </si>
  <si>
    <r>
      <t xml:space="preserve">Ces données devront </t>
    </r>
    <r>
      <rPr>
        <u/>
        <sz val="11"/>
        <rFont val="Arial"/>
        <family val="2"/>
      </rPr>
      <t>obligatoirement</t>
    </r>
    <r>
      <rPr>
        <sz val="11"/>
        <rFont val="Arial"/>
        <family val="2"/>
      </rPr>
      <t xml:space="preserve"> être incluses dans les données de </t>
    </r>
    <r>
      <rPr>
        <u/>
        <sz val="11"/>
        <rFont val="Arial"/>
        <family val="2"/>
      </rPr>
      <t>Médecine</t>
    </r>
    <r>
      <rPr>
        <sz val="11"/>
        <rFont val="Arial"/>
        <family val="2"/>
      </rPr>
      <t xml:space="preserve"> (données de consommation et données administratives),</t>
    </r>
  </si>
  <si>
    <t>● les venues (anesthésie ou chirurgie ambulatoire dont IVG, hospitalisation de jour ou de nuit)</t>
  </si>
  <si>
    <t>● les séances (traitements et cures ambulatoires: dialyse, chimio, radio,…)</t>
  </si>
  <si>
    <t>● les journées de prise en charge (hospitalisation à domicile,…)</t>
  </si>
  <si>
    <t>● les consultations</t>
  </si>
  <si>
    <t>● les passages (urgences)</t>
  </si>
  <si>
    <t>● la rétrocession externe</t>
  </si>
  <si>
    <t>● les unités de consultations et soins ambulatoires pour les personnes détenues (UCSA)</t>
  </si>
  <si>
    <t>"Gynécologie-Obstétrique", "Pédiatrie", "SSR", "SLD" et "Psychiatrie".</t>
  </si>
  <si>
    <t>Total Imipénème</t>
  </si>
  <si>
    <t>Total Céphalosporines</t>
  </si>
  <si>
    <t>Total Phénicoles</t>
  </si>
  <si>
    <t>PENICILLINES</t>
  </si>
  <si>
    <t>CEPHALOSPORINES, MONOBACTAMES ET CARBAPENEMES</t>
  </si>
  <si>
    <t>Macrolides</t>
  </si>
  <si>
    <t>Glycopeptides</t>
  </si>
  <si>
    <t>Imidazoles</t>
  </si>
  <si>
    <t>BETA-LACTAMINES</t>
  </si>
  <si>
    <t>Graphique 1: Répartition des consommations antibiotiques pour tout l'établissement</t>
  </si>
  <si>
    <t>Graphique 2: Répartition des consommations antibiotiques dans les services de MEDECINE</t>
  </si>
  <si>
    <t>Graphique 3: Répartition des consommations antibiotiques dans les services de CHIRURGIE</t>
  </si>
  <si>
    <t>Graphique 4: Répartition des consommations antibiotiques dans les services de REANIMATION</t>
  </si>
  <si>
    <t>Graphique 5: Répartition des consommations antibiotiques dans les services de GYNECO-OBSTETRIQUE</t>
  </si>
  <si>
    <t>Graphique 6: Répartition des consommations antibiotiques dans les services de PEDIATRIE</t>
  </si>
  <si>
    <t>Graphique 7: Répartition des consommations antibiotiques dans les services de SSR</t>
  </si>
  <si>
    <t>Graphique 8: Répartition des consommations antibiotiques dans les services de SLD</t>
  </si>
  <si>
    <t>Graphique 9: Répartition des consommations antibiotiques dans les services de PSYCHIATRIE</t>
  </si>
  <si>
    <t>Graphique 10: Répartition des consommations antibiotiques dans les services d'HEMATOLOGIE</t>
  </si>
  <si>
    <t>INFECTIEUSES</t>
  </si>
  <si>
    <t>Graphique 11: Répartition des consommations antibiotiques dans les services de MALADIES</t>
  </si>
  <si>
    <t>Famille d'antibiotiques</t>
  </si>
  <si>
    <t>Amoxicilline + ac. clavulanique</t>
  </si>
  <si>
    <t>C1G+C2G</t>
  </si>
  <si>
    <t>MLS</t>
  </si>
  <si>
    <t>Imidazolés</t>
  </si>
  <si>
    <t>Divers</t>
  </si>
  <si>
    <t>Pénicillines M</t>
  </si>
  <si>
    <t>Autres béta-lactamines</t>
  </si>
  <si>
    <t>Total ES</t>
  </si>
  <si>
    <t>Réa</t>
  </si>
  <si>
    <t>Gynéco-obstétrique</t>
  </si>
  <si>
    <t>Maladies inf.</t>
  </si>
  <si>
    <t>Conso de Fluoroquinolones*</t>
  </si>
  <si>
    <t>Pénicillines A sans inhibiteur</t>
  </si>
  <si>
    <t>Céphalosporines 1ère et 2ème G</t>
  </si>
  <si>
    <t>Céphalosporines 3ème G</t>
  </si>
  <si>
    <t>Imipénème</t>
  </si>
  <si>
    <t>Macrolides et apparentés</t>
  </si>
  <si>
    <t>Tableau 1: Récapitulatif des consommations antibiotiques pour tout l'établissement</t>
  </si>
  <si>
    <t>Tableau 2: Récapitulatif des consommations antibiotiques dans les services de MEDECINE</t>
  </si>
  <si>
    <t>Tableau 3: Récapitulatif des consommations antibiotiques dans les services de CHIRURGIE</t>
  </si>
  <si>
    <t>Tableau 4: Récapitulatif des consommations antibiotiques dans les services de REANIMATION</t>
  </si>
  <si>
    <t>Tableau 5: Récapitulatif des consommations antibiotiques dans les services de GYNECO-OBSTETRIQUE</t>
  </si>
  <si>
    <t>Tableau 6: Récapitulatif des consommations antibiotiques dans les services de PEDIATRIE</t>
  </si>
  <si>
    <t>Tableau 7: Récapitulatif des consommations antibiotiques dans les services de SSR</t>
  </si>
  <si>
    <t>Tableau 8: Récapitulatif des consommations antibiotiques dans les services de SLD</t>
  </si>
  <si>
    <t>Tableau 9: Récapitulatif des consommations antibiotiques dans les services de PSYCHIATRIE</t>
  </si>
  <si>
    <t>Tableau 10: Récapitulatif des consommations antibiotiques dans les services d'HEMATOLOGIE</t>
  </si>
  <si>
    <r>
      <t xml:space="preserve"> La feuille "Total étab automatique"</t>
    </r>
    <r>
      <rPr>
        <sz val="11"/>
        <rFont val="Arial"/>
        <family val="2"/>
      </rPr>
      <t xml:space="preserve"> additionne les valeurs saisies dans les feuilles "Médecine", "Chirurgie", "Réanimation", </t>
    </r>
  </si>
  <si>
    <t>J01DI02</t>
  </si>
  <si>
    <t>Ceftaroline</t>
  </si>
  <si>
    <t>flacon 600 mg</t>
  </si>
  <si>
    <t>Pipéracilline-tazobactam</t>
  </si>
  <si>
    <t>Graphique 12: Consommation des carbapénèmes par secteurs d'activité en nombre de DDJ pour 1 000 journées d'hospitalisation</t>
  </si>
  <si>
    <t>Graphique 14: Consommation des fluoroquinolones par secteurs d'activité en nombre de DDJ pour 1 000 journées d'hospitalisation</t>
  </si>
  <si>
    <t>Graphique 16: Consommation d'amoxicilline ac.clavulanique par secteurs d'activité en nombre de DDJ pour 1 000 journées d'hospitalisation</t>
  </si>
  <si>
    <t>Graphique 17: Répartition en % des consommations d'amoxicilline ac.clavulanique selon la voie d'administration par secteurs d'activité</t>
  </si>
  <si>
    <t>Graphique 18: Répartition en % des consommations de fluoroquinolones* selon la voie d'administration par secteurs d'activité</t>
  </si>
  <si>
    <t>J01DD08+DD13+DC07</t>
  </si>
  <si>
    <t>Colistine injectable</t>
  </si>
  <si>
    <t>Fosfomycine injectable</t>
  </si>
  <si>
    <t>Tigécycline</t>
  </si>
  <si>
    <t>J01XD+P01AB</t>
  </si>
  <si>
    <t>A07AA12</t>
  </si>
  <si>
    <t>Fidaxomicine</t>
  </si>
  <si>
    <t>Tableau 1: Evolution des consommations antibiotiques ciblés et critiques pour tout l'établissement</t>
  </si>
  <si>
    <t>Tableau 2: Evolution des consommations antibiotiques ciblés et critiques dans les services de MEDECINE</t>
  </si>
  <si>
    <t>Tableau 3: Evolution des consommations antibiotiques ciblés et critiques dans les services de CHIRURGIE</t>
  </si>
  <si>
    <t>Tableau 4: Evolution des consommations antibiotiques ciblés et critiques dans les services de REANIMATION</t>
  </si>
  <si>
    <t>Tableau 6: Evolution des consommations antibiotiques ciblés et critiques dans les services de PEDIATRIE</t>
  </si>
  <si>
    <t>Tableau 7: Evolution des consommations antibiotiques ciblés et critiques dans les services de SSR</t>
  </si>
  <si>
    <t>Tableau 8: Evolution des consommations antibiotiques ciblés et critiques dans les services de SLD</t>
  </si>
  <si>
    <t>Tableau 9: Evolution des consommations antibiotiques ciblés et critiques dans les services de PSYCHIATRIE</t>
  </si>
  <si>
    <t>Tableau 10: Evolution des consommations antibiotiques ciblés et critiques dans les services d'HEMATOLOGIE</t>
  </si>
  <si>
    <t>Tableau 11: Evolution des consommations antibiotiques ciblés et critiques dans les services de MALADIES INFECTIEUSES</t>
  </si>
  <si>
    <t>J01DI01</t>
  </si>
  <si>
    <t>Ceftobiprole</t>
  </si>
  <si>
    <t>flacon 500 mg</t>
  </si>
  <si>
    <r>
      <t xml:space="preserve">CONSOMMATION TOTALE </t>
    </r>
    <r>
      <rPr>
        <i/>
        <sz val="10"/>
        <rFont val="Arial"/>
        <family val="2"/>
      </rPr>
      <t>(J01 + J04AB02 + P01AB + A07AA12)</t>
    </r>
  </si>
  <si>
    <t>Total Imidazoles O</t>
  </si>
  <si>
    <t>Tableau 5: Evolution des consommations antibiotiques ciblés et critiques dans les services de GYNECOLOGIE-OBSTETRIQUE</t>
  </si>
  <si>
    <t>Total Méropénème</t>
  </si>
  <si>
    <t>Méropénème</t>
  </si>
  <si>
    <t>Ertapénème</t>
  </si>
  <si>
    <t>Autres céphalosporines</t>
  </si>
  <si>
    <t>Cyclines</t>
  </si>
  <si>
    <t>CH, CHG, ex hôpital local (public)</t>
  </si>
  <si>
    <t>Acide fusidique I (fusidate de sodium)</t>
  </si>
  <si>
    <t>ATB anti-SRM*</t>
  </si>
  <si>
    <t>Tableau 11: Récapitulatif des consommations antibiotiques dans les services de MALADIES</t>
  </si>
  <si>
    <t>Ain</t>
  </si>
  <si>
    <t>Aisne</t>
  </si>
  <si>
    <t>Allier</t>
  </si>
  <si>
    <t>Alpes de Haute-Provence</t>
  </si>
  <si>
    <t>Hautes-Alpes</t>
  </si>
  <si>
    <t>Alpes-Maritimes</t>
  </si>
  <si>
    <t>Ardèche</t>
  </si>
  <si>
    <t>Ardennes</t>
  </si>
  <si>
    <t>Ariège</t>
  </si>
  <si>
    <t>Aube</t>
  </si>
  <si>
    <t>Aude</t>
  </si>
  <si>
    <t>Aveyron</t>
  </si>
  <si>
    <t>Bouches du Rhône</t>
  </si>
  <si>
    <t>Calvados</t>
  </si>
  <si>
    <t>Cantal</t>
  </si>
  <si>
    <t>Charente</t>
  </si>
  <si>
    <t>Charente Maritime</t>
  </si>
  <si>
    <t>Cher</t>
  </si>
  <si>
    <t>Corrèze</t>
  </si>
  <si>
    <t>Côte 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</si>
  <si>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</si>
  <si>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</si>
  <si>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</si>
  <si>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</si>
  <si>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</si>
  <si>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</si>
  <si>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</si>
  <si>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</si>
  <si>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</si>
  <si>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</si>
  <si>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</si>
  <si>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</si>
  <si>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</si>
  <si>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</si>
  <si>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</si>
  <si>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</si>
  <si>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</si>
  <si>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</si>
  <si>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</si>
  <si>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</si>
  <si>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</si>
  <si>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</si>
  <si>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</si>
  <si>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</si>
  <si>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</si>
  <si>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</si>
  <si>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</si>
  <si>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</si>
  <si>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</si>
  <si>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</si>
  <si>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</si>
  <si>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</si>
  <si>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</si>
  <si>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</si>
  <si>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</si>
  <si>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</si>
  <si>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</si>
  <si>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</si>
  <si>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</si>
  <si>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</si>
  <si>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</si>
  <si>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</si>
  <si>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</si>
  <si>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</si>
  <si>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</si>
  <si>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</si>
  <si>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</si>
  <si>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</si>
  <si>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</si>
  <si>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</si>
  <si>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</si>
  <si>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</si>
  <si>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</si>
  <si>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</si>
  <si>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</si>
  <si>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</si>
  <si>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</si>
  <si>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</si>
  <si>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</si>
  <si>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</si>
  <si>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</si>
  <si>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</si>
  <si>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</si>
  <si>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</si>
  <si>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</si>
  <si>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</si>
  <si>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</si>
  <si>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</si>
  <si>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</si>
  <si>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</si>
  <si>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</si>
  <si>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Seine-St-Denis</t>
  </si>
  <si>
    <t>Val-de-Marne</t>
  </si>
  <si>
    <t>Val-d'Oise</t>
  </si>
  <si>
    <t>2A</t>
  </si>
  <si>
    <t>Corse du Sud</t>
  </si>
  <si>
    <t>2B</t>
  </si>
  <si>
    <t>Haute-Corse</t>
  </si>
  <si>
    <t>Guadeloupe</t>
  </si>
  <si>
    <t>Martinique</t>
  </si>
  <si>
    <t>Guyane</t>
  </si>
  <si>
    <t>Réunion</t>
  </si>
  <si>
    <t>Mayotte</t>
  </si>
  <si>
    <t>Département</t>
  </si>
  <si>
    <t>Nombre de places</t>
  </si>
  <si>
    <t>Chirurgie ambulatoire</t>
  </si>
  <si>
    <r>
      <t>Médecine</t>
    </r>
    <r>
      <rPr>
        <sz val="10"/>
        <rFont val="Arial"/>
        <family val="2"/>
      </rPr>
      <t xml:space="preserve"> </t>
    </r>
    <r>
      <rPr>
        <i/>
        <sz val="10"/>
        <rFont val="Arial"/>
        <family val="2"/>
      </rPr>
      <t>(y compris USI)</t>
    </r>
  </si>
  <si>
    <r>
      <t xml:space="preserve">    </t>
    </r>
    <r>
      <rPr>
        <sz val="10"/>
        <rFont val="Arial"/>
        <family val="2"/>
      </rPr>
      <t xml:space="preserve"> dont</t>
    </r>
    <r>
      <rPr>
        <b/>
        <sz val="10"/>
        <rFont val="Arial"/>
        <family val="2"/>
      </rPr>
      <t xml:space="preserve"> Hématologie</t>
    </r>
  </si>
  <si>
    <r>
      <t xml:space="preserve">    </t>
    </r>
    <r>
      <rPr>
        <sz val="10"/>
        <rFont val="Arial"/>
        <family val="2"/>
      </rPr>
      <t xml:space="preserve"> dont</t>
    </r>
    <r>
      <rPr>
        <b/>
        <sz val="10"/>
        <rFont val="Arial"/>
        <family val="2"/>
      </rPr>
      <t xml:space="preserve"> Maladies infectieuses</t>
    </r>
  </si>
  <si>
    <r>
      <t>Chirurgie</t>
    </r>
    <r>
      <rPr>
        <sz val="10"/>
        <rFont val="Arial"/>
        <family val="2"/>
      </rPr>
      <t xml:space="preserve"> </t>
    </r>
    <r>
      <rPr>
        <i/>
        <sz val="10"/>
        <rFont val="Arial"/>
        <family val="2"/>
      </rPr>
      <t>(y compris USI)</t>
    </r>
  </si>
  <si>
    <r>
      <t>Pédiatrie</t>
    </r>
    <r>
      <rPr>
        <sz val="10"/>
        <rFont val="Arial"/>
        <family val="2"/>
      </rPr>
      <t xml:space="preserve"> </t>
    </r>
    <r>
      <rPr>
        <i/>
        <sz val="10"/>
        <rFont val="Arial"/>
        <family val="2"/>
      </rPr>
      <t>(y compris USI / réanimation, néonatologie, chirurgie)</t>
    </r>
  </si>
  <si>
    <r>
      <t xml:space="preserve">Total secteurs MCO 
</t>
    </r>
    <r>
      <rPr>
        <i/>
        <sz val="10"/>
        <rFont val="Arial"/>
        <family val="2"/>
      </rPr>
      <t>(hors psychiatrie)</t>
    </r>
  </si>
  <si>
    <r>
      <t>Total établissement</t>
    </r>
    <r>
      <rPr>
        <sz val="10"/>
        <rFont val="Arial"/>
        <family val="2"/>
      </rPr>
      <t xml:space="preserve">
</t>
    </r>
    <r>
      <rPr>
        <i/>
        <sz val="10"/>
        <rFont val="Arial"/>
        <family val="2"/>
      </rPr>
      <t>(hors hospitalisation de jour)</t>
    </r>
  </si>
  <si>
    <t>Consommation en Chirurgie Ambulatoire</t>
  </si>
  <si>
    <t>Nombre de séjours</t>
  </si>
  <si>
    <t>J01DD52</t>
  </si>
  <si>
    <t>Ceftazidime avibactam</t>
  </si>
  <si>
    <t>flacon 2g / 500 mg</t>
  </si>
  <si>
    <t>J01DI54</t>
  </si>
  <si>
    <t>Ceftolozane / tazobactam</t>
  </si>
  <si>
    <t>flacon 1g / 500 mg</t>
  </si>
  <si>
    <r>
      <t xml:space="preserve">Total C3G Inj. Actives sur </t>
    </r>
    <r>
      <rPr>
        <i/>
        <sz val="10"/>
        <rFont val="Arial"/>
        <family val="2"/>
      </rPr>
      <t xml:space="preserve">Pseudomonas aeruginosa </t>
    </r>
    <r>
      <rPr>
        <sz val="9"/>
        <rFont val="Arial"/>
        <family val="2"/>
      </rPr>
      <t>(dont J01DD52 et J01DI54)</t>
    </r>
  </si>
  <si>
    <r>
      <t xml:space="preserve">Total C3G </t>
    </r>
    <r>
      <rPr>
        <sz val="9"/>
        <rFont val="Arial"/>
        <family val="2"/>
      </rPr>
      <t>(dont J01DC07, J01DE et J01DI54)</t>
    </r>
  </si>
  <si>
    <t>J01XX11</t>
  </si>
  <si>
    <t>Tédizolide</t>
  </si>
  <si>
    <t>*antibiotiques à visée antistaphylocoques résistants à la méticilline : glycopeptides, linézolide, daptomycine, tédizolide.</t>
  </si>
  <si>
    <t>DDJ pour 1 000 journées d'hospitalisation</t>
  </si>
  <si>
    <r>
      <t xml:space="preserve">Graphique 13: Consommation de céfotaxime, ceftriaxone et C3G actives sur </t>
    </r>
    <r>
      <rPr>
        <b/>
        <i/>
        <u/>
        <sz val="10"/>
        <rFont val="Arial"/>
        <family val="2"/>
      </rPr>
      <t>Pseudomonas aeruginosa</t>
    </r>
    <r>
      <rPr>
        <b/>
        <u/>
        <sz val="10"/>
        <rFont val="Arial"/>
        <family val="2"/>
      </rPr>
      <t xml:space="preserve"> par secteurs d'activité en nombre de </t>
    </r>
  </si>
  <si>
    <t>J01DD+DE+
DC07+DI54</t>
  </si>
  <si>
    <t>C3G actives sur P. aeruginosa</t>
  </si>
  <si>
    <t>XA+XX08+09+11</t>
  </si>
  <si>
    <t>DD02+DD52+
DE01+DI54</t>
  </si>
  <si>
    <r>
      <t>Total C3G Injectables</t>
    </r>
    <r>
      <rPr>
        <sz val="9"/>
        <rFont val="Arial"/>
        <family val="2"/>
      </rPr>
      <t xml:space="preserve"> (dont J01DD52 et J01DI54)</t>
    </r>
  </si>
  <si>
    <r>
      <t xml:space="preserve">C3G Inj. actives sur </t>
    </r>
    <r>
      <rPr>
        <i/>
        <sz val="10"/>
        <rFont val="Arial"/>
        <family val="2"/>
      </rPr>
      <t>Pseudomonas aeruginosa</t>
    </r>
    <r>
      <rPr>
        <sz val="10"/>
        <rFont val="Arial"/>
        <family val="2"/>
      </rPr>
      <t xml:space="preserve"> </t>
    </r>
    <r>
      <rPr>
        <sz val="9"/>
        <rFont val="Arial"/>
        <family val="2"/>
      </rPr>
      <t>(dont J01DD52 et J01DI54)</t>
    </r>
  </si>
  <si>
    <t>J01EA01</t>
  </si>
  <si>
    <t>Triméthoprime</t>
  </si>
  <si>
    <t>J01XA04</t>
  </si>
  <si>
    <t>Dalbavancine</t>
  </si>
  <si>
    <t>Consommation en EHPAD</t>
  </si>
  <si>
    <t>EHPAD</t>
  </si>
  <si>
    <t>Nombre de JH</t>
  </si>
  <si>
    <r>
      <t xml:space="preserve">Nombre de lits
</t>
    </r>
    <r>
      <rPr>
        <b/>
        <sz val="9"/>
        <rFont val="Arial"/>
        <family val="2"/>
      </rPr>
      <t>(places pour EHPAD)</t>
    </r>
  </si>
  <si>
    <t>Graphique 15: Consommation des ATB anti-SRM* par secteurs d'activité en nombre de DDJ pour 1 000 journées d'hospitalisation</t>
  </si>
  <si>
    <t>Récapitulatif des consommations antibiotiques en EHPAD</t>
  </si>
  <si>
    <t>Répartition des consommations antibiotiques en EHPAD</t>
  </si>
  <si>
    <t>Consommation en Antibiotiques - Année 2023</t>
  </si>
  <si>
    <t>Céfidérocol</t>
  </si>
  <si>
    <t>J01DI04</t>
  </si>
  <si>
    <t>Total Ceftobiprole Ceftaroline Céfidérocol</t>
  </si>
  <si>
    <t>J01MA23</t>
  </si>
  <si>
    <t>Delafloxacine</t>
  </si>
  <si>
    <t>Delafloxacine O</t>
  </si>
  <si>
    <t>Delafloxacine I</t>
  </si>
  <si>
    <t>Total Delafloxacine</t>
  </si>
  <si>
    <t>J01XA05</t>
  </si>
  <si>
    <t>Oritavancine</t>
  </si>
  <si>
    <t>J01DH56</t>
  </si>
  <si>
    <t>Méropénème / vaborbactam</t>
  </si>
  <si>
    <t>J01DH52</t>
  </si>
  <si>
    <r>
      <t xml:space="preserve">Vous avez la possibilité de saisir les données de consommation en </t>
    </r>
    <r>
      <rPr>
        <b/>
        <sz val="11"/>
        <rFont val="Arial"/>
        <family val="2"/>
      </rPr>
      <t>EHPAD.</t>
    </r>
  </si>
  <si>
    <t>Total Pénèmes sans inhibiteur</t>
  </si>
  <si>
    <t>Total Pénèmes + inhibiteur</t>
  </si>
  <si>
    <r>
      <t xml:space="preserve">Total Pénèmes actifs sur </t>
    </r>
    <r>
      <rPr>
        <i/>
        <sz val="10"/>
        <rFont val="Arial"/>
        <family val="2"/>
      </rPr>
      <t>Pseudomonas aeruginosa</t>
    </r>
  </si>
  <si>
    <t>*ciprofloxacine, ofloxacine, lévofloxacine, delafloxacine et moxifloxacine</t>
  </si>
  <si>
    <t>Part d'antibiotiques à large spectre</t>
  </si>
  <si>
    <t>Indicateur ECDC*</t>
  </si>
  <si>
    <t>*European Centre for Disaese Prevention and Control</t>
  </si>
  <si>
    <t>Imipénème (+cilastatine) / relebactam</t>
  </si>
  <si>
    <t>Saisir les consommations des années 2017 à 2022 dans les cellules vertes</t>
  </si>
  <si>
    <t>A LIRE AVANT DE COMMENCER A REMPLIR</t>
  </si>
  <si>
    <r>
      <t>La feuille "</t>
    </r>
    <r>
      <rPr>
        <b/>
        <sz val="11"/>
        <rFont val="Arial"/>
        <family val="2"/>
      </rPr>
      <t>Evolution</t>
    </r>
    <r>
      <rPr>
        <sz val="11"/>
        <rFont val="Arial"/>
        <family val="2"/>
      </rPr>
      <t>" vous permet de suivre l'évolution de vos consommations d'antibiotiques ciblés depuis 2017.</t>
    </r>
  </si>
  <si>
    <t>Il faut pour cela saisir sur cette feuille vos consommations de 2017, 2018, 2019, 2020, 2021 et 2022 dans les cellules vertes.</t>
  </si>
  <si>
    <t xml:space="preserve">Données administratives : </t>
  </si>
  <si>
    <t xml:space="preserve">Données de consommation : </t>
  </si>
  <si>
    <r>
      <t>Dans chaque feuille, la colonne "</t>
    </r>
    <r>
      <rPr>
        <b/>
        <sz val="11"/>
        <rFont val="Arial"/>
        <family val="2"/>
      </rPr>
      <t>Nombre d'unités dispensées (en UCD)"</t>
    </r>
    <r>
      <rPr>
        <sz val="11"/>
        <rFont val="Arial"/>
        <family val="2"/>
      </rPr>
      <t xml:space="preserve"> permet une saisie des consommations en nombre d'unité pour chaque forme pharmaceutique. La conversion en nombre de DDJ/1000 JH se fera automatiquement avec les données saisies dans l'onglet "données administratives".</t>
    </r>
  </si>
  <si>
    <t>Cliquez sur l'onglet "Données administratives" pour commencer la saisie.  Les valeurs seront utilisées pour exprimer la consommation rapportée à l'activité.</t>
  </si>
  <si>
    <r>
      <rPr>
        <b/>
        <sz val="11"/>
        <color rgb="FF00B050"/>
        <rFont val="Arial"/>
        <family val="2"/>
      </rPr>
      <t>Important</t>
    </r>
    <r>
      <rPr>
        <sz val="11"/>
        <rFont val="Arial"/>
        <family val="2"/>
      </rPr>
      <t xml:space="preserve"> : les cellules à remplir dans ce classeur sont celles qui apparaissent colorées en</t>
    </r>
    <r>
      <rPr>
        <b/>
        <sz val="11"/>
        <rFont val="Arial"/>
        <family val="2"/>
      </rPr>
      <t xml:space="preserve"> vert pâle</t>
    </r>
    <r>
      <rPr>
        <sz val="11"/>
        <rFont val="Arial"/>
        <family val="2"/>
      </rPr>
      <t>.</t>
    </r>
  </si>
  <si>
    <t>Il existe plusieurs feuilles de saisie de consommations d'antibiotiques. Les données de consommation peuvent en effet être recueillies par secteur d'activité. Pour cela, cliquez sur l'onglet portant le nom de l'activité voulue.</t>
  </si>
  <si>
    <r>
      <t>Les données de consommation par famille d'antibiotiques apparaissent dans la feuille "</t>
    </r>
    <r>
      <rPr>
        <b/>
        <sz val="11"/>
        <rFont val="Arial"/>
        <family val="2"/>
      </rPr>
      <t>Tableaux Consommation</t>
    </r>
    <r>
      <rPr>
        <sz val="11"/>
        <rFont val="Arial"/>
        <family val="2"/>
      </rPr>
      <t xml:space="preserve">". 
</t>
    </r>
    <r>
      <rPr>
        <sz val="10"/>
        <rFont val="Arial"/>
        <family val="2"/>
      </rPr>
      <t>Ces tableaux générés automatiquement permettent de vérifier, dès l'étape de saisie, la cohérence des données par rapport à vos données antérieures.</t>
    </r>
  </si>
  <si>
    <r>
      <t>Les feuilles "</t>
    </r>
    <r>
      <rPr>
        <b/>
        <sz val="11"/>
        <rFont val="Arial"/>
        <family val="2"/>
      </rPr>
      <t>Graphiques Répartition</t>
    </r>
    <r>
      <rPr>
        <sz val="11"/>
        <rFont val="Arial"/>
        <family val="2"/>
      </rPr>
      <t>" et "</t>
    </r>
    <r>
      <rPr>
        <b/>
        <sz val="11"/>
        <rFont val="Arial"/>
        <family val="2"/>
      </rPr>
      <t>Graphiques</t>
    </r>
    <r>
      <rPr>
        <sz val="11"/>
        <rFont val="Arial"/>
        <family val="2"/>
      </rPr>
      <t>" sont générées automatiquement. Ces graphiques sont destinés à faciliter la présentation des données de l'enquête localement.</t>
    </r>
  </si>
  <si>
    <t>Les tableaux ne sont pas protégés, vous pouvez donc y apporter des modifications. Avant de faire des modifications, il est fortement recommandé de sauvegarder les données, de faire une copie du fichier, en le renommant, puis de travailler sur cette copie.</t>
  </si>
  <si>
    <t>Cas de la chirurgie ambulatoire</t>
  </si>
  <si>
    <t>Si l’organisation permet de séparer les quantités antibiotiques dispensés/utilisés en chirurgie ambulatoire de celles utilisées en chirurgie conventionnelle, vous pouvez compléter un onglet spécifique.</t>
  </si>
  <si>
    <t>Nombre de places :</t>
  </si>
  <si>
    <t>Nombre de séjours :</t>
  </si>
  <si>
    <r>
      <t xml:space="preserve">Nb de DDJ/1000 </t>
    </r>
    <r>
      <rPr>
        <sz val="10"/>
        <color theme="3"/>
        <rFont val="Arial"/>
        <family val="2"/>
      </rPr>
      <t>séjours</t>
    </r>
    <r>
      <rPr>
        <sz val="10"/>
        <rFont val="Arial"/>
        <family val="2"/>
      </rPr>
      <t xml:space="preserve"> </t>
    </r>
  </si>
  <si>
    <r>
      <t>Rappel</t>
    </r>
    <r>
      <rPr>
        <sz val="10"/>
        <color indexed="12"/>
        <rFont val="Arial"/>
        <family val="2"/>
      </rPr>
      <t xml:space="preserve">: seules les </t>
    </r>
    <r>
      <rPr>
        <b/>
        <sz val="10"/>
        <color indexed="12"/>
        <rFont val="Arial"/>
        <family val="2"/>
      </rPr>
      <t>hospitalisations complètes</t>
    </r>
    <r>
      <rPr>
        <sz val="10"/>
        <color indexed="12"/>
        <rFont val="Arial"/>
        <family val="2"/>
      </rPr>
      <t xml:space="preserve"> (y compris hospitalisation de semaine) et l'hébergement en EHPAD (rattachés ou non à l'ES) sont concernées par la surveillance.</t>
    </r>
  </si>
  <si>
    <t>Exception : établissements pratiquant de la chirurgie ambulatoire qui peuvent compléter le volet spécifique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</si>
</sst>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F_-;\-* #,##0.00\ _F_-;_-* &quot;-&quot;??\ _F_-;_-@_-"/>
    <numFmt numFmtId="165" formatCode="0.0"/>
    <numFmt numFmtId="166" formatCode="0.0%"/>
  </numFmts>
  <fonts count="61" x14ac:knownFonts="1">
    <font>
      <sz val="10"/>
      <name val="Arial"/>
    </font>
    <font>
      <sz val="10"/>
      <name val="Arial"/>
    </font>
    <font>
      <b/>
      <sz val="10"/>
      <name val="Arial"/>
      <family val="2"/>
    </font>
    <font>
      <i/>
      <sz val="10"/>
      <name val="Arial"/>
      <family val="2"/>
    </font>
    <font>
      <sz val="10"/>
      <name val="Arial"/>
      <family val="2"/>
    </font>
    <font>
      <i/>
      <sz val="8"/>
      <name val="Arial"/>
      <family val="2"/>
    </font>
    <font>
      <sz val="20"/>
      <color indexed="57"/>
      <name val="Arial"/>
      <family val="2"/>
    </font>
    <font>
      <sz val="10"/>
      <color indexed="9"/>
      <name val="Arial"/>
      <family val="2"/>
    </font>
    <font>
      <u/>
      <sz val="10"/>
      <color indexed="12"/>
      <name val="Arial"/>
      <family val="2"/>
    </font>
    <font>
      <sz val="8"/>
      <name val="Arial"/>
      <family val="2"/>
    </font>
    <font>
      <sz val="10"/>
      <name val="Symbol"/>
      <family val="1"/>
      <charset val="2"/>
    </font>
    <font>
      <sz val="9"/>
      <name val="Arial"/>
      <family val="2"/>
    </font>
    <font>
      <i/>
      <sz val="9"/>
      <name val="Arial"/>
      <family val="2"/>
    </font>
    <font>
      <sz val="10"/>
      <color indexed="22"/>
      <name val="Arial"/>
      <family val="2"/>
    </font>
    <font>
      <b/>
      <sz val="10"/>
      <color indexed="22"/>
      <name val="Arial"/>
      <family val="2"/>
    </font>
    <font>
      <sz val="10"/>
      <color indexed="55"/>
      <name val="Arial"/>
      <family val="2"/>
    </font>
    <font>
      <i/>
      <sz val="10"/>
      <color indexed="55"/>
      <name val="Arial"/>
      <family val="2"/>
    </font>
    <font>
      <b/>
      <sz val="10"/>
      <color indexed="55"/>
      <name val="Arial"/>
      <family val="2"/>
    </font>
    <font>
      <i/>
      <sz val="8"/>
      <color indexed="55"/>
      <name val="Arial"/>
      <family val="2"/>
    </font>
    <font>
      <sz val="18"/>
      <color indexed="57"/>
      <name val="Arial"/>
      <family val="2"/>
    </font>
    <font>
      <b/>
      <sz val="9"/>
      <name val="Arial"/>
      <family val="2"/>
    </font>
    <font>
      <sz val="18"/>
      <color indexed="10"/>
      <name val="Arial"/>
      <family val="2"/>
    </font>
    <font>
      <sz val="20"/>
      <name val="Arial"/>
      <family val="2"/>
    </font>
    <font>
      <sz val="8"/>
      <name val="Arial"/>
      <family val="2"/>
    </font>
    <font>
      <sz val="11"/>
      <name val="Arial"/>
      <family val="2"/>
    </font>
    <font>
      <b/>
      <sz val="11"/>
      <name val="Arial"/>
      <family val="2"/>
    </font>
    <font>
      <sz val="11"/>
      <name val="Arial"/>
      <family val="2"/>
    </font>
    <font>
      <b/>
      <u/>
      <sz val="14"/>
      <color indexed="12"/>
      <name val="Arial"/>
      <family val="2"/>
    </font>
    <font>
      <b/>
      <i/>
      <sz val="11"/>
      <color indexed="12"/>
      <name val="Arial"/>
      <family val="2"/>
    </font>
    <font>
      <b/>
      <u/>
      <sz val="10"/>
      <name val="Arial"/>
      <family val="2"/>
    </font>
    <font>
      <b/>
      <sz val="9"/>
      <color indexed="9"/>
      <name val="Arial"/>
      <family val="2"/>
    </font>
    <font>
      <b/>
      <sz val="10"/>
      <color indexed="55"/>
      <name val="Arial"/>
      <family val="2"/>
    </font>
    <font>
      <b/>
      <sz val="10"/>
      <color indexed="22"/>
      <name val="Arial"/>
      <family val="2"/>
    </font>
    <font>
      <sz val="10"/>
      <color indexed="55"/>
      <name val="Arial"/>
      <family val="2"/>
    </font>
    <font>
      <sz val="10"/>
      <color indexed="22"/>
      <name val="Arial"/>
      <family val="2"/>
    </font>
    <font>
      <b/>
      <i/>
      <sz val="10"/>
      <name val="Arial"/>
      <family val="2"/>
    </font>
    <font>
      <u/>
      <sz val="10"/>
      <color indexed="12"/>
      <name val="Arial"/>
      <family val="2"/>
    </font>
    <font>
      <sz val="10"/>
      <color indexed="12"/>
      <name val="Arial"/>
      <family val="2"/>
    </font>
    <font>
      <b/>
      <sz val="10"/>
      <color indexed="12"/>
      <name val="Arial"/>
      <family val="2"/>
    </font>
    <font>
      <b/>
      <u/>
      <sz val="10"/>
      <color indexed="12"/>
      <name val="Arial"/>
      <family val="2"/>
    </font>
    <font>
      <sz val="10"/>
      <color indexed="9"/>
      <name val="Arial"/>
      <family val="2"/>
    </font>
    <font>
      <b/>
      <i/>
      <sz val="12"/>
      <color indexed="17"/>
      <name val="Arial"/>
      <family val="2"/>
    </font>
    <font>
      <b/>
      <sz val="14"/>
      <color indexed="10"/>
      <name val="Arial"/>
      <family val="2"/>
    </font>
    <font>
      <b/>
      <i/>
      <u/>
      <sz val="10"/>
      <name val="Arial"/>
      <family val="2"/>
    </font>
    <font>
      <u/>
      <sz val="11"/>
      <name val="Arial"/>
      <family val="2"/>
    </font>
    <font>
      <b/>
      <u/>
      <sz val="12"/>
      <name val="Arial"/>
      <family val="2"/>
    </font>
    <font>
      <b/>
      <sz val="10"/>
      <name val="Arial"/>
      <family val="2"/>
    </font>
    <font>
      <b/>
      <u/>
      <sz val="11"/>
      <color indexed="60"/>
      <name val="Arial"/>
      <family val="2"/>
    </font>
    <font>
      <sz val="9"/>
      <name val="Arial"/>
      <family val="2"/>
    </font>
    <font>
      <i/>
      <sz val="9"/>
      <name val="Arial"/>
      <family val="2"/>
    </font>
    <font>
      <b/>
      <sz val="9"/>
      <name val="Arial"/>
      <family val="2"/>
    </font>
    <font>
      <sz val="10"/>
      <color indexed="10"/>
      <name val="Arial"/>
      <family val="2"/>
    </font>
    <font>
      <i/>
      <sz val="10"/>
      <color indexed="18"/>
      <name val="Arial"/>
      <family val="2"/>
    </font>
    <font>
      <i/>
      <sz val="10"/>
      <color indexed="12"/>
      <name val="Arial"/>
      <family val="2"/>
    </font>
    <font>
      <sz val="10"/>
      <color rgb="FFFF0000"/>
      <name val="Arial"/>
      <family val="2"/>
    </font>
    <font>
      <b/>
      <sz val="10"/>
      <color rgb="FFFF0000"/>
      <name val="Arial"/>
      <family val="2"/>
    </font>
    <font>
      <b/>
      <sz val="9"/>
      <color rgb="FFFF0000"/>
      <name val="Arial"/>
      <family val="2"/>
    </font>
    <font>
      <i/>
      <sz val="8"/>
      <color rgb="FFFF0000"/>
      <name val="Arial"/>
      <family val="2"/>
    </font>
    <font>
      <sz val="10"/>
      <color theme="0" tint="-0.249977111117893"/>
      <name val="Arial"/>
      <family val="2"/>
    </font>
    <font>
      <b/>
      <sz val="11"/>
      <color rgb="FF00B050"/>
      <name val="Arial"/>
      <family val="2"/>
    </font>
    <font>
      <sz val="10"/>
      <color theme="3"/>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41"/>
        <bgColor indexed="64"/>
      </patternFill>
    </fill>
    <fill>
      <patternFill patternType="solid">
        <fgColor indexed="53"/>
        <bgColor indexed="64"/>
      </patternFill>
    </fill>
    <fill>
      <patternFill patternType="solid">
        <fgColor indexed="20"/>
        <bgColor indexed="64"/>
      </patternFill>
    </fill>
    <fill>
      <patternFill patternType="solid">
        <fgColor indexed="15"/>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rgb="FFFFCC99"/>
        <bgColor indexed="64"/>
      </patternFill>
    </fill>
  </fills>
  <borders count="52">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bottom style="thin">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medium">
        <color indexed="64"/>
      </right>
      <top/>
      <bottom/>
      <diagonal/>
    </border>
    <border>
      <left style="medium">
        <color indexed="64"/>
      </left>
      <right/>
      <top/>
      <bottom/>
      <diagonal/>
    </border>
    <border>
      <left style="dotted">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dotted">
        <color indexed="64"/>
      </right>
      <top style="thin">
        <color indexed="64"/>
      </top>
      <bottom style="thin">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mediumDashed">
        <color indexed="10"/>
      </top>
      <bottom style="mediumDashed">
        <color indexed="10"/>
      </bottom>
      <diagonal/>
    </border>
    <border>
      <left/>
      <right/>
      <top/>
      <bottom style="mediumDashed">
        <color indexed="10"/>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582">
    <xf numFmtId="0" fontId="0" fillId="0" borderId="0" xfId="0"/>
    <xf numFmtId="0" fontId="0" fillId="2" borderId="0" xfId="0" applyFill="1" applyBorder="1" applyAlignment="1" applyProtection="1">
      <alignment vertical="center"/>
      <protection hidden="1"/>
    </xf>
    <xf numFmtId="0" fontId="0" fillId="0" borderId="0" xfId="0" applyBorder="1" applyAlignment="1" applyProtection="1">
      <alignment vertical="center"/>
      <protection hidden="1"/>
    </xf>
    <xf numFmtId="0" fontId="2" fillId="0" borderId="0" xfId="0" applyFont="1" applyAlignment="1">
      <alignment vertical="center"/>
    </xf>
    <xf numFmtId="0" fontId="0" fillId="0" borderId="0" xfId="0" applyAlignment="1">
      <alignment vertical="center"/>
    </xf>
    <xf numFmtId="0" fontId="5" fillId="0" borderId="1" xfId="0" applyFont="1" applyFill="1" applyBorder="1" applyAlignment="1">
      <alignment vertical="center"/>
    </xf>
    <xf numFmtId="0" fontId="1" fillId="3" borderId="2" xfId="0" applyFont="1" applyFill="1" applyBorder="1" applyAlignment="1">
      <alignment vertical="center"/>
    </xf>
    <xf numFmtId="0" fontId="5" fillId="0" borderId="1" xfId="0" applyFont="1" applyBorder="1" applyAlignment="1">
      <alignment vertical="center"/>
    </xf>
    <xf numFmtId="2" fontId="4" fillId="3" borderId="3" xfId="0" applyNumberFormat="1" applyFont="1" applyFill="1" applyBorder="1" applyAlignment="1">
      <alignment vertical="center"/>
    </xf>
    <xf numFmtId="2" fontId="4" fillId="0" borderId="0" xfId="0" applyNumberFormat="1" applyFont="1" applyFill="1" applyBorder="1" applyAlignment="1">
      <alignment vertical="center"/>
    </xf>
    <xf numFmtId="0" fontId="2" fillId="0" borderId="2" xfId="0" applyFont="1" applyFill="1" applyBorder="1" applyAlignment="1">
      <alignment vertical="center"/>
    </xf>
    <xf numFmtId="0" fontId="4" fillId="3" borderId="1" xfId="0" applyFont="1" applyFill="1" applyBorder="1" applyAlignment="1">
      <alignment vertical="center"/>
    </xf>
    <xf numFmtId="2" fontId="4" fillId="0" borderId="4" xfId="0" applyNumberFormat="1" applyFont="1" applyFill="1" applyBorder="1" applyAlignment="1">
      <alignment vertical="center"/>
    </xf>
    <xf numFmtId="0" fontId="2" fillId="0" borderId="0" xfId="0" applyFont="1" applyFill="1" applyBorder="1" applyAlignment="1">
      <alignment vertical="center"/>
    </xf>
    <xf numFmtId="2" fontId="2" fillId="0" borderId="0" xfId="0" applyNumberFormat="1" applyFont="1" applyFill="1" applyBorder="1" applyAlignment="1">
      <alignment vertical="center"/>
    </xf>
    <xf numFmtId="2" fontId="2" fillId="0" borderId="0" xfId="0" applyNumberFormat="1" applyFont="1" applyFill="1" applyAlignment="1">
      <alignment vertical="center"/>
    </xf>
    <xf numFmtId="0" fontId="2" fillId="0" borderId="0" xfId="0" applyFont="1" applyFill="1" applyAlignment="1">
      <alignment vertical="center"/>
    </xf>
    <xf numFmtId="0" fontId="4" fillId="0" borderId="1" xfId="0" applyFont="1" applyFill="1" applyBorder="1" applyAlignment="1">
      <alignment vertical="center"/>
    </xf>
    <xf numFmtId="0" fontId="2" fillId="0" borderId="2" xfId="0" applyFont="1" applyBorder="1" applyAlignment="1">
      <alignment vertical="center"/>
    </xf>
    <xf numFmtId="0" fontId="4" fillId="0" borderId="0" xfId="0" applyFont="1" applyBorder="1" applyAlignment="1">
      <alignment vertical="center"/>
    </xf>
    <xf numFmtId="2" fontId="4" fillId="4" borderId="5" xfId="0" applyNumberFormat="1" applyFont="1" applyFill="1" applyBorder="1" applyAlignment="1">
      <alignment vertical="center"/>
    </xf>
    <xf numFmtId="2" fontId="4" fillId="0" borderId="6" xfId="0" applyNumberFormat="1" applyFont="1" applyFill="1" applyBorder="1" applyAlignment="1">
      <alignment vertical="center"/>
    </xf>
    <xf numFmtId="0" fontId="4" fillId="4" borderId="5" xfId="0" applyFont="1" applyFill="1" applyBorder="1" applyAlignment="1">
      <alignment vertical="center"/>
    </xf>
    <xf numFmtId="0" fontId="4" fillId="0" borderId="2" xfId="0" applyFont="1" applyBorder="1" applyAlignment="1">
      <alignment vertical="center"/>
    </xf>
    <xf numFmtId="2" fontId="4" fillId="3" borderId="3" xfId="0" applyNumberFormat="1" applyFont="1" applyFill="1" applyBorder="1" applyAlignment="1">
      <alignment horizontal="right" vertical="center"/>
    </xf>
    <xf numFmtId="2" fontId="4" fillId="0" borderId="0" xfId="0" applyNumberFormat="1" applyFont="1" applyFill="1" applyAlignment="1">
      <alignment vertical="center"/>
    </xf>
    <xf numFmtId="0" fontId="4" fillId="4" borderId="0" xfId="0" applyFont="1" applyFill="1" applyBorder="1" applyAlignment="1">
      <alignment vertical="center"/>
    </xf>
    <xf numFmtId="2" fontId="4" fillId="4" borderId="0" xfId="0" applyNumberFormat="1" applyFont="1" applyFill="1" applyBorder="1" applyAlignment="1">
      <alignment horizontal="right" vertical="center"/>
    </xf>
    <xf numFmtId="2" fontId="4" fillId="4" borderId="0" xfId="0" applyNumberFormat="1" applyFont="1" applyFill="1" applyAlignment="1">
      <alignment vertical="center"/>
    </xf>
    <xf numFmtId="0" fontId="4" fillId="0" borderId="2" xfId="0" applyFont="1" applyFill="1" applyBorder="1" applyAlignment="1">
      <alignment vertical="center"/>
    </xf>
    <xf numFmtId="2" fontId="4" fillId="0" borderId="2" xfId="0" applyNumberFormat="1" applyFont="1" applyFill="1" applyBorder="1" applyAlignment="1">
      <alignment horizontal="right" vertical="center"/>
    </xf>
    <xf numFmtId="0" fontId="1" fillId="0" borderId="5" xfId="0" applyFont="1" applyFill="1" applyBorder="1" applyAlignment="1" applyProtection="1">
      <alignment vertical="center"/>
    </xf>
    <xf numFmtId="2" fontId="1" fillId="0" borderId="6" xfId="0" applyNumberFormat="1" applyFont="1" applyFill="1" applyBorder="1" applyAlignment="1" applyProtection="1">
      <alignment vertical="center"/>
    </xf>
    <xf numFmtId="2" fontId="4" fillId="4" borderId="0" xfId="0" applyNumberFormat="1" applyFont="1" applyFill="1" applyBorder="1" applyAlignment="1">
      <alignment vertical="center"/>
    </xf>
    <xf numFmtId="0" fontId="4" fillId="0" borderId="5" xfId="0" applyFont="1" applyFill="1" applyBorder="1" applyAlignment="1">
      <alignment vertical="center"/>
    </xf>
    <xf numFmtId="2" fontId="4" fillId="0" borderId="6" xfId="0" applyNumberFormat="1" applyFont="1" applyFill="1" applyBorder="1" applyAlignment="1">
      <alignment horizontal="right" vertical="center"/>
    </xf>
    <xf numFmtId="0" fontId="2" fillId="0" borderId="7" xfId="0" applyFont="1" applyFill="1" applyBorder="1" applyAlignment="1">
      <alignment vertical="center"/>
    </xf>
    <xf numFmtId="2" fontId="0" fillId="0" borderId="0" xfId="0" applyNumberFormat="1" applyAlignment="1">
      <alignment vertical="center"/>
    </xf>
    <xf numFmtId="49" fontId="5" fillId="0" borderId="1" xfId="0" applyNumberFormat="1" applyFont="1" applyFill="1" applyBorder="1" applyAlignment="1">
      <alignment vertical="center"/>
    </xf>
    <xf numFmtId="0" fontId="4" fillId="0" borderId="8" xfId="0" applyFont="1" applyFill="1" applyBorder="1" applyAlignment="1">
      <alignment vertical="center"/>
    </xf>
    <xf numFmtId="0" fontId="4" fillId="5" borderId="9" xfId="0" applyFont="1" applyFill="1" applyBorder="1" applyAlignment="1" applyProtection="1">
      <alignment vertical="center"/>
      <protection locked="0"/>
    </xf>
    <xf numFmtId="0" fontId="13" fillId="0" borderId="0" xfId="0" applyFont="1" applyAlignment="1">
      <alignment vertical="center"/>
    </xf>
    <xf numFmtId="0" fontId="13" fillId="0" borderId="2" xfId="0" applyFont="1" applyBorder="1" applyAlignment="1">
      <alignment vertical="center"/>
    </xf>
    <xf numFmtId="0" fontId="13" fillId="0" borderId="5"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Border="1" applyAlignment="1">
      <alignment vertical="center"/>
    </xf>
    <xf numFmtId="0" fontId="13" fillId="3" borderId="2" xfId="0" applyFont="1" applyFill="1" applyBorder="1" applyAlignment="1">
      <alignment vertical="center"/>
    </xf>
    <xf numFmtId="0" fontId="13" fillId="0" borderId="0" xfId="0" applyFont="1" applyFill="1" applyBorder="1" applyAlignment="1">
      <alignment vertical="center"/>
    </xf>
    <xf numFmtId="0" fontId="13" fillId="4" borderId="0" xfId="0" applyFont="1" applyFill="1" applyBorder="1" applyAlignment="1">
      <alignment vertical="center"/>
    </xf>
    <xf numFmtId="0" fontId="13" fillId="0" borderId="5" xfId="0" applyFont="1" applyFill="1" applyBorder="1" applyAlignment="1">
      <alignment vertical="center"/>
    </xf>
    <xf numFmtId="0" fontId="13" fillId="4" borderId="5" xfId="0" applyFont="1" applyFill="1" applyBorder="1" applyAlignment="1">
      <alignment vertical="center"/>
    </xf>
    <xf numFmtId="0" fontId="13" fillId="0" borderId="2" xfId="0" applyFont="1" applyFill="1" applyBorder="1" applyAlignment="1">
      <alignment vertical="center"/>
    </xf>
    <xf numFmtId="0" fontId="13" fillId="3" borderId="2" xfId="0" applyFont="1" applyFill="1" applyBorder="1" applyAlignment="1" applyProtection="1">
      <alignment vertical="center"/>
    </xf>
    <xf numFmtId="0" fontId="13" fillId="3" borderId="0" xfId="0" applyFont="1" applyFill="1" applyBorder="1" applyAlignment="1">
      <alignment vertical="center"/>
    </xf>
    <xf numFmtId="0" fontId="14" fillId="0" borderId="0" xfId="0" applyFont="1" applyFill="1" applyBorder="1" applyAlignment="1">
      <alignment vertical="center"/>
    </xf>
    <xf numFmtId="0" fontId="13" fillId="0" borderId="5" xfId="0" applyFont="1" applyBorder="1" applyAlignment="1">
      <alignment vertical="center"/>
    </xf>
    <xf numFmtId="0" fontId="13" fillId="0" borderId="0" xfId="0" applyFont="1" applyFill="1" applyAlignment="1" applyProtection="1">
      <alignment vertical="center"/>
    </xf>
    <xf numFmtId="0" fontId="13" fillId="0" borderId="0" xfId="0" applyFont="1" applyFill="1" applyAlignment="1">
      <alignment vertical="center"/>
    </xf>
    <xf numFmtId="0" fontId="13" fillId="4" borderId="0" xfId="0" applyFont="1" applyFill="1" applyBorder="1" applyAlignment="1">
      <alignment horizontal="left" vertical="center"/>
    </xf>
    <xf numFmtId="0" fontId="13" fillId="0" borderId="0" xfId="0" applyFont="1" applyFill="1" applyBorder="1" applyAlignment="1">
      <alignment horizontal="left" vertical="center"/>
    </xf>
    <xf numFmtId="0" fontId="15" fillId="0" borderId="0" xfId="0" applyFont="1" applyAlignment="1">
      <alignment horizontal="center" vertical="center"/>
    </xf>
    <xf numFmtId="0" fontId="15" fillId="0" borderId="0" xfId="0" applyFont="1" applyFill="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2" xfId="0" applyFont="1" applyBorder="1" applyAlignment="1">
      <alignment horizontal="center" vertical="center"/>
    </xf>
    <xf numFmtId="0" fontId="15" fillId="0" borderId="2"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5" xfId="0" applyFont="1" applyFill="1" applyBorder="1" applyAlignment="1" applyProtection="1">
      <alignment horizontal="center" vertical="center"/>
    </xf>
    <xf numFmtId="0" fontId="15" fillId="4" borderId="0" xfId="0" applyFont="1" applyFill="1" applyBorder="1" applyAlignment="1">
      <alignment horizontal="center" vertical="center"/>
    </xf>
    <xf numFmtId="0" fontId="15" fillId="3" borderId="0" xfId="0" applyFont="1" applyFill="1" applyBorder="1" applyAlignment="1">
      <alignment horizontal="center" vertical="center"/>
    </xf>
    <xf numFmtId="0" fontId="15" fillId="4" borderId="5" xfId="0" applyFont="1" applyFill="1" applyBorder="1" applyAlignment="1">
      <alignment horizontal="center" vertical="center"/>
    </xf>
    <xf numFmtId="0" fontId="15" fillId="3" borderId="2" xfId="0" applyFont="1" applyFill="1" applyBorder="1" applyAlignment="1" applyProtection="1">
      <alignment horizontal="center" vertical="center"/>
    </xf>
    <xf numFmtId="0" fontId="17" fillId="0" borderId="0"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Fill="1" applyAlignment="1" applyProtection="1">
      <alignment horizontal="center" vertical="center"/>
    </xf>
    <xf numFmtId="0" fontId="15" fillId="0" borderId="0" xfId="0" applyFont="1" applyFill="1" applyAlignment="1">
      <alignment horizontal="center"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0" fontId="18" fillId="0" borderId="5" xfId="0" applyFont="1" applyBorder="1" applyAlignment="1">
      <alignment horizontal="left" vertical="center"/>
    </xf>
    <xf numFmtId="0" fontId="16" fillId="0" borderId="0" xfId="0" applyFont="1" applyFill="1" applyAlignment="1">
      <alignment horizontal="left" vertical="center"/>
    </xf>
    <xf numFmtId="0" fontId="4" fillId="0" borderId="1" xfId="0" applyFont="1" applyFill="1" applyBorder="1" applyAlignment="1" applyProtection="1">
      <alignment vertical="center"/>
    </xf>
    <xf numFmtId="0" fontId="2" fillId="0" borderId="0" xfId="0" applyFont="1" applyBorder="1" applyAlignment="1">
      <alignment vertical="center"/>
    </xf>
    <xf numFmtId="0" fontId="0" fillId="4" borderId="0" xfId="0" applyFill="1" applyBorder="1" applyAlignment="1">
      <alignment vertical="center"/>
    </xf>
    <xf numFmtId="0" fontId="4" fillId="0" borderId="8" xfId="0" applyFont="1" applyBorder="1" applyAlignment="1">
      <alignment vertical="center"/>
    </xf>
    <xf numFmtId="0" fontId="2" fillId="0" borderId="1" xfId="0" applyFont="1" applyBorder="1" applyAlignment="1">
      <alignment vertical="center"/>
    </xf>
    <xf numFmtId="0" fontId="0" fillId="6" borderId="0" xfId="0" applyFill="1" applyAlignment="1">
      <alignment vertical="center"/>
    </xf>
    <xf numFmtId="0" fontId="2" fillId="6" borderId="0" xfId="0" applyFont="1" applyFill="1" applyAlignment="1">
      <alignment vertical="center"/>
    </xf>
    <xf numFmtId="0" fontId="0" fillId="0" borderId="0" xfId="0" applyBorder="1" applyProtection="1"/>
    <xf numFmtId="0" fontId="7" fillId="0" borderId="0" xfId="0" applyFont="1" applyFill="1" applyBorder="1" applyProtection="1">
      <protection hidden="1"/>
    </xf>
    <xf numFmtId="0" fontId="6"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4" fillId="0" borderId="0" xfId="0" applyFont="1" applyFill="1" applyProtection="1">
      <protection hidden="1"/>
    </xf>
    <xf numFmtId="0" fontId="0" fillId="0" borderId="0" xfId="0" applyProtection="1"/>
    <xf numFmtId="0" fontId="4" fillId="0" borderId="0" xfId="0" applyFont="1" applyProtection="1"/>
    <xf numFmtId="0" fontId="4" fillId="0" borderId="0" xfId="0" applyFont="1" applyBorder="1" applyProtection="1"/>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5" borderId="11"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4" fillId="0" borderId="0" xfId="0" applyFont="1" applyAlignment="1" applyProtection="1">
      <alignment horizontal="left" wrapText="1"/>
    </xf>
    <xf numFmtId="0" fontId="4" fillId="0" borderId="0" xfId="0" applyFont="1" applyAlignment="1" applyProtection="1">
      <alignment horizontal="left"/>
    </xf>
    <xf numFmtId="0" fontId="2" fillId="0" borderId="0" xfId="0" applyFont="1" applyAlignment="1" applyProtection="1">
      <alignment horizontal="left" wrapText="1"/>
    </xf>
    <xf numFmtId="0" fontId="20" fillId="0" borderId="0" xfId="0" applyFont="1" applyAlignment="1">
      <alignment horizontal="left" vertical="center"/>
    </xf>
    <xf numFmtId="0" fontId="0" fillId="0" borderId="0" xfId="0" applyBorder="1" applyAlignment="1" applyProtection="1">
      <alignment horizontal="right"/>
    </xf>
    <xf numFmtId="0" fontId="20" fillId="0" borderId="0" xfId="0" applyFont="1" applyAlignment="1">
      <alignment horizontal="right" vertical="center"/>
    </xf>
    <xf numFmtId="0" fontId="20" fillId="0" borderId="0" xfId="0" applyFont="1" applyFill="1" applyAlignment="1">
      <alignment horizontal="right" vertical="center"/>
    </xf>
    <xf numFmtId="0" fontId="20" fillId="0" borderId="0" xfId="0" applyFont="1" applyFill="1" applyBorder="1" applyAlignment="1">
      <alignment horizontal="right" vertical="center"/>
    </xf>
    <xf numFmtId="2" fontId="1" fillId="4" borderId="0" xfId="0" applyNumberFormat="1" applyFont="1" applyFill="1" applyAlignment="1">
      <alignment vertical="center"/>
    </xf>
    <xf numFmtId="2" fontId="22" fillId="0" borderId="0" xfId="0" applyNumberFormat="1" applyFont="1" applyBorder="1" applyAlignment="1" applyProtection="1">
      <alignment horizontal="center" vertical="center"/>
    </xf>
    <xf numFmtId="0" fontId="0" fillId="0" borderId="0" xfId="0" applyFill="1" applyAlignment="1">
      <alignment vertical="center"/>
    </xf>
    <xf numFmtId="2" fontId="0" fillId="0" borderId="0" xfId="0" applyNumberFormat="1" applyFill="1" applyAlignment="1">
      <alignment vertical="center"/>
    </xf>
    <xf numFmtId="0" fontId="15" fillId="4" borderId="5" xfId="0" applyFont="1" applyFill="1" applyBorder="1" applyAlignment="1" applyProtection="1">
      <alignment horizontal="center" vertical="center"/>
    </xf>
    <xf numFmtId="0" fontId="1" fillId="0" borderId="2" xfId="0" applyFont="1" applyBorder="1" applyAlignment="1">
      <alignment vertical="center"/>
    </xf>
    <xf numFmtId="2" fontId="1" fillId="0" borderId="2" xfId="0" applyNumberFormat="1" applyFont="1" applyBorder="1" applyAlignment="1">
      <alignment vertical="center"/>
    </xf>
    <xf numFmtId="2" fontId="1" fillId="0" borderId="0" xfId="0" applyNumberFormat="1" applyFont="1" applyAlignment="1">
      <alignment vertical="center"/>
    </xf>
    <xf numFmtId="2" fontId="1" fillId="0" borderId="0" xfId="0" applyNumberFormat="1" applyFont="1" applyFill="1" applyAlignment="1">
      <alignment vertical="center"/>
    </xf>
    <xf numFmtId="0" fontId="1" fillId="0" borderId="0" xfId="0" applyFont="1" applyAlignment="1">
      <alignment vertical="center"/>
    </xf>
    <xf numFmtId="0" fontId="1" fillId="0" borderId="8" xfId="0" applyFont="1" applyFill="1" applyBorder="1" applyAlignment="1" applyProtection="1">
      <alignment vertical="center"/>
    </xf>
    <xf numFmtId="0" fontId="1" fillId="0" borderId="0" xfId="0" applyFont="1" applyFill="1" applyBorder="1" applyAlignment="1" applyProtection="1">
      <alignment vertical="center"/>
    </xf>
    <xf numFmtId="2" fontId="1" fillId="0" borderId="0" xfId="0" applyNumberFormat="1" applyFont="1" applyAlignment="1" applyProtection="1">
      <alignment vertical="center"/>
    </xf>
    <xf numFmtId="2" fontId="1" fillId="0" borderId="4" xfId="0" applyNumberFormat="1"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1" xfId="0" applyFont="1" applyFill="1" applyBorder="1" applyAlignment="1">
      <alignment vertical="center"/>
    </xf>
    <xf numFmtId="0" fontId="1" fillId="0" borderId="0" xfId="0" applyFont="1" applyBorder="1" applyAlignment="1">
      <alignment vertical="center"/>
    </xf>
    <xf numFmtId="0" fontId="1" fillId="5" borderId="12" xfId="0" applyFont="1" applyFill="1" applyBorder="1" applyAlignment="1" applyProtection="1">
      <alignment vertical="center"/>
      <protection locked="0"/>
    </xf>
    <xf numFmtId="2" fontId="1" fillId="0" borderId="4" xfId="0" applyNumberFormat="1" applyFont="1" applyBorder="1" applyAlignment="1">
      <alignment vertical="center"/>
    </xf>
    <xf numFmtId="0" fontId="1" fillId="5" borderId="13" xfId="0" applyFont="1" applyFill="1" applyBorder="1" applyAlignment="1" applyProtection="1">
      <alignment vertical="center"/>
      <protection locked="0"/>
    </xf>
    <xf numFmtId="0" fontId="1" fillId="5" borderId="14" xfId="0" applyFont="1" applyFill="1" applyBorder="1" applyAlignment="1" applyProtection="1">
      <alignment vertical="center"/>
      <protection locked="0"/>
    </xf>
    <xf numFmtId="0" fontId="1" fillId="0" borderId="0" xfId="0" applyFont="1" applyBorder="1" applyAlignment="1">
      <alignment horizontal="center" vertical="center"/>
    </xf>
    <xf numFmtId="0" fontId="1" fillId="0" borderId="0" xfId="0" applyFont="1" applyFill="1" applyBorder="1" applyAlignment="1" applyProtection="1">
      <alignment vertical="center"/>
      <protection hidden="1"/>
    </xf>
    <xf numFmtId="0" fontId="1" fillId="3" borderId="15" xfId="0" applyFont="1" applyFill="1" applyBorder="1" applyAlignment="1">
      <alignment vertical="center"/>
    </xf>
    <xf numFmtId="0" fontId="1" fillId="3" borderId="16" xfId="0" applyFont="1" applyFill="1" applyBorder="1" applyAlignment="1">
      <alignment vertical="center"/>
    </xf>
    <xf numFmtId="2" fontId="1" fillId="3" borderId="3" xfId="0" applyNumberFormat="1" applyFont="1" applyFill="1" applyBorder="1" applyAlignment="1">
      <alignment vertical="center"/>
    </xf>
    <xf numFmtId="0" fontId="1" fillId="0" borderId="0" xfId="0" applyFont="1" applyFill="1" applyBorder="1" applyAlignment="1">
      <alignment vertical="center"/>
    </xf>
    <xf numFmtId="0" fontId="1" fillId="0" borderId="4" xfId="0" applyFont="1" applyFill="1" applyBorder="1" applyAlignment="1">
      <alignment vertical="center"/>
    </xf>
    <xf numFmtId="2" fontId="1" fillId="0" borderId="4" xfId="0" applyNumberFormat="1" applyFont="1" applyFill="1" applyBorder="1" applyAlignment="1">
      <alignment vertical="center"/>
    </xf>
    <xf numFmtId="0" fontId="1" fillId="4" borderId="0" xfId="0" applyFont="1" applyFill="1" applyBorder="1" applyAlignment="1">
      <alignment vertical="center"/>
    </xf>
    <xf numFmtId="0" fontId="1" fillId="0" borderId="8" xfId="0" applyFont="1" applyFill="1" applyBorder="1" applyAlignment="1">
      <alignment vertical="center"/>
    </xf>
    <xf numFmtId="0" fontId="1" fillId="0" borderId="5" xfId="0" applyFont="1" applyFill="1" applyBorder="1" applyAlignment="1">
      <alignment vertical="center"/>
    </xf>
    <xf numFmtId="2" fontId="1" fillId="0" borderId="6" xfId="0" applyNumberFormat="1" applyFont="1" applyFill="1" applyBorder="1" applyAlignment="1">
      <alignment vertical="center"/>
    </xf>
    <xf numFmtId="0" fontId="1" fillId="0" borderId="17" xfId="0" applyFont="1" applyFill="1" applyBorder="1" applyAlignment="1" applyProtection="1">
      <alignment vertical="center"/>
    </xf>
    <xf numFmtId="0" fontId="1" fillId="0" borderId="1" xfId="0" applyFont="1" applyBorder="1" applyAlignment="1">
      <alignment vertical="center"/>
    </xf>
    <xf numFmtId="2" fontId="1" fillId="0" borderId="1" xfId="0" applyNumberFormat="1" applyFont="1" applyFill="1" applyBorder="1" applyAlignment="1">
      <alignment vertical="center"/>
    </xf>
    <xf numFmtId="0" fontId="1" fillId="0" borderId="0" xfId="0" applyFont="1" applyFill="1" applyAlignment="1">
      <alignment vertical="center"/>
    </xf>
    <xf numFmtId="0" fontId="1" fillId="0" borderId="15" xfId="0" applyFont="1" applyBorder="1" applyAlignment="1">
      <alignment vertical="center"/>
    </xf>
    <xf numFmtId="0" fontId="1" fillId="5" borderId="9" xfId="0" applyFont="1" applyFill="1" applyBorder="1" applyAlignment="1" applyProtection="1">
      <alignment vertical="center"/>
      <protection locked="0"/>
    </xf>
    <xf numFmtId="0" fontId="1" fillId="4" borderId="5" xfId="0" applyFont="1" applyFill="1" applyBorder="1" applyAlignment="1">
      <alignment vertical="center"/>
    </xf>
    <xf numFmtId="2" fontId="1" fillId="4" borderId="5" xfId="0" applyNumberFormat="1" applyFont="1" applyFill="1" applyBorder="1" applyAlignment="1">
      <alignment vertical="center"/>
    </xf>
    <xf numFmtId="0" fontId="1" fillId="0" borderId="2" xfId="0" applyFont="1" applyFill="1" applyBorder="1" applyAlignment="1">
      <alignment vertical="center"/>
    </xf>
    <xf numFmtId="2" fontId="1" fillId="0" borderId="2" xfId="0" applyNumberFormat="1" applyFont="1" applyFill="1" applyBorder="1" applyAlignment="1">
      <alignment vertical="center"/>
    </xf>
    <xf numFmtId="2" fontId="1" fillId="0" borderId="0" xfId="0" applyNumberFormat="1" applyFont="1" applyFill="1" applyBorder="1" applyAlignment="1">
      <alignment vertical="center"/>
    </xf>
    <xf numFmtId="2" fontId="1" fillId="0" borderId="1" xfId="0" applyNumberFormat="1" applyFont="1" applyBorder="1" applyAlignment="1">
      <alignment vertical="center"/>
    </xf>
    <xf numFmtId="2" fontId="1" fillId="0" borderId="0" xfId="0" applyNumberFormat="1" applyFont="1" applyFill="1" applyAlignment="1" applyProtection="1">
      <alignment vertical="center"/>
    </xf>
    <xf numFmtId="0" fontId="1" fillId="3" borderId="15" xfId="0" applyFont="1" applyFill="1" applyBorder="1" applyAlignment="1" applyProtection="1">
      <alignment vertical="center"/>
    </xf>
    <xf numFmtId="0" fontId="1" fillId="3" borderId="2" xfId="0" applyFont="1" applyFill="1" applyBorder="1" applyAlignment="1" applyProtection="1">
      <alignment vertical="center"/>
    </xf>
    <xf numFmtId="2" fontId="1" fillId="3" borderId="3" xfId="0" applyNumberFormat="1" applyFont="1" applyFill="1" applyBorder="1" applyAlignment="1" applyProtection="1">
      <alignment vertical="center"/>
    </xf>
    <xf numFmtId="0" fontId="1" fillId="3" borderId="1" xfId="0" applyFont="1" applyFill="1" applyBorder="1" applyAlignment="1">
      <alignment vertical="center"/>
    </xf>
    <xf numFmtId="0" fontId="1" fillId="3" borderId="0" xfId="0" applyFont="1" applyFill="1" applyBorder="1" applyAlignment="1">
      <alignment vertical="center"/>
    </xf>
    <xf numFmtId="0" fontId="1" fillId="0" borderId="15" xfId="0" applyFont="1" applyFill="1" applyBorder="1" applyAlignment="1">
      <alignment vertical="center"/>
    </xf>
    <xf numFmtId="0" fontId="1" fillId="0" borderId="8" xfId="0" applyFont="1" applyBorder="1" applyAlignment="1">
      <alignment vertical="center"/>
    </xf>
    <xf numFmtId="0" fontId="1" fillId="0" borderId="4" xfId="0" applyFont="1" applyBorder="1" applyAlignment="1">
      <alignment vertical="center"/>
    </xf>
    <xf numFmtId="2" fontId="1" fillId="4" borderId="0" xfId="0" applyNumberFormat="1" applyFont="1" applyFill="1" applyBorder="1" applyAlignment="1">
      <alignment vertical="center"/>
    </xf>
    <xf numFmtId="2" fontId="1" fillId="0" borderId="5" xfId="0" applyNumberFormat="1" applyFont="1" applyFill="1" applyBorder="1" applyAlignment="1">
      <alignment vertical="center"/>
    </xf>
    <xf numFmtId="2" fontId="1" fillId="3" borderId="4" xfId="0" applyNumberFormat="1" applyFont="1" applyFill="1" applyBorder="1" applyAlignment="1">
      <alignment vertical="center"/>
    </xf>
    <xf numFmtId="0" fontId="1" fillId="0" borderId="6" xfId="0" applyFont="1" applyFill="1" applyBorder="1" applyAlignment="1">
      <alignment vertical="center"/>
    </xf>
    <xf numFmtId="0" fontId="1" fillId="0" borderId="0" xfId="0" applyFont="1" applyFill="1" applyAlignment="1" applyProtection="1">
      <alignment vertical="center"/>
    </xf>
    <xf numFmtId="2" fontId="1" fillId="0" borderId="6" xfId="0" applyNumberFormat="1" applyFont="1" applyBorder="1" applyAlignment="1" applyProtection="1">
      <alignment vertical="center"/>
    </xf>
    <xf numFmtId="2" fontId="1" fillId="3" borderId="4" xfId="0" applyNumberFormat="1" applyFont="1" applyFill="1" applyBorder="1" applyAlignment="1">
      <alignment horizontal="right" vertical="center"/>
    </xf>
    <xf numFmtId="2" fontId="1" fillId="0" borderId="6" xfId="0" applyNumberFormat="1" applyFont="1" applyFill="1" applyBorder="1" applyAlignment="1">
      <alignment horizontal="right" vertical="center"/>
    </xf>
    <xf numFmtId="0" fontId="1" fillId="0" borderId="5" xfId="0" applyFont="1" applyBorder="1" applyAlignment="1">
      <alignment vertical="center"/>
    </xf>
    <xf numFmtId="2" fontId="1" fillId="0" borderId="6" xfId="0" applyNumberFormat="1" applyFont="1" applyBorder="1" applyAlignment="1">
      <alignment vertical="center"/>
    </xf>
    <xf numFmtId="0" fontId="1" fillId="4" borderId="0" xfId="0" applyFont="1" applyFill="1" applyBorder="1" applyAlignment="1" applyProtection="1">
      <alignment vertical="center"/>
    </xf>
    <xf numFmtId="2" fontId="1" fillId="0" borderId="0" xfId="0" applyNumberFormat="1" applyFont="1" applyBorder="1" applyAlignment="1">
      <alignment vertical="center"/>
    </xf>
    <xf numFmtId="0" fontId="1" fillId="0" borderId="5" xfId="0" applyFont="1" applyFill="1" applyBorder="1" applyAlignment="1">
      <alignment horizontal="center" vertical="center"/>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1" fillId="4" borderId="0" xfId="0" applyFont="1" applyFill="1" applyBorder="1" applyAlignment="1">
      <alignment horizontal="left" vertical="center"/>
    </xf>
    <xf numFmtId="0" fontId="1" fillId="0" borderId="0" xfId="0" applyFont="1" applyFill="1" applyBorder="1" applyAlignment="1">
      <alignment horizontal="left" vertical="center"/>
    </xf>
    <xf numFmtId="2" fontId="1" fillId="0" borderId="0" xfId="0" applyNumberFormat="1" applyFont="1" applyFill="1" applyBorder="1" applyAlignment="1">
      <alignment horizontal="left" vertical="center"/>
    </xf>
    <xf numFmtId="0" fontId="24" fillId="0" borderId="0" xfId="0" applyFont="1"/>
    <xf numFmtId="0" fontId="26" fillId="0" borderId="0" xfId="0" applyFont="1"/>
    <xf numFmtId="3" fontId="26" fillId="5" borderId="18" xfId="0" applyNumberFormat="1" applyFont="1" applyFill="1" applyBorder="1" applyAlignment="1" applyProtection="1">
      <alignment horizontal="center"/>
      <protection locked="0"/>
    </xf>
    <xf numFmtId="3" fontId="26" fillId="5" borderId="19" xfId="0" applyNumberFormat="1" applyFont="1" applyFill="1" applyBorder="1" applyAlignment="1" applyProtection="1">
      <alignment horizontal="center"/>
      <protection locked="0"/>
    </xf>
    <xf numFmtId="3" fontId="26" fillId="5" borderId="20" xfId="0" applyNumberFormat="1" applyFont="1" applyFill="1" applyBorder="1" applyAlignment="1" applyProtection="1">
      <alignment horizontal="center"/>
      <protection locked="0"/>
    </xf>
    <xf numFmtId="3" fontId="26" fillId="5" borderId="21" xfId="0" applyNumberFormat="1" applyFont="1" applyFill="1" applyBorder="1" applyAlignment="1" applyProtection="1">
      <alignment horizontal="center"/>
      <protection locked="0"/>
    </xf>
    <xf numFmtId="3" fontId="26" fillId="5" borderId="22" xfId="0" applyNumberFormat="1" applyFont="1" applyFill="1" applyBorder="1" applyAlignment="1" applyProtection="1">
      <alignment horizontal="center"/>
      <protection locked="0"/>
    </xf>
    <xf numFmtId="3" fontId="26" fillId="5" borderId="23" xfId="0" applyNumberFormat="1" applyFont="1" applyFill="1" applyBorder="1" applyAlignment="1" applyProtection="1">
      <alignment horizontal="center"/>
      <protection locked="0"/>
    </xf>
    <xf numFmtId="0" fontId="0" fillId="0" borderId="0" xfId="0" applyNumberFormat="1" applyBorder="1" applyAlignment="1"/>
    <xf numFmtId="0" fontId="0" fillId="0" borderId="0" xfId="0" applyNumberFormat="1" applyFill="1" applyBorder="1" applyAlignment="1" applyProtection="1">
      <protection hidden="1"/>
    </xf>
    <xf numFmtId="0" fontId="0" fillId="0" borderId="0" xfId="0" applyBorder="1" applyAlignment="1" applyProtection="1"/>
    <xf numFmtId="2" fontId="1" fillId="3" borderId="0" xfId="0" applyNumberFormat="1" applyFont="1" applyFill="1" applyAlignment="1">
      <alignment vertical="center"/>
    </xf>
    <xf numFmtId="0" fontId="1" fillId="7" borderId="1" xfId="0" applyFont="1" applyFill="1" applyBorder="1" applyAlignment="1">
      <alignment vertical="center"/>
    </xf>
    <xf numFmtId="0" fontId="15" fillId="7" borderId="0" xfId="0" applyFont="1" applyFill="1" applyBorder="1" applyAlignment="1">
      <alignment horizontal="center" vertical="center"/>
    </xf>
    <xf numFmtId="0" fontId="1" fillId="7" borderId="0" xfId="0" applyFont="1" applyFill="1" applyBorder="1" applyAlignment="1">
      <alignment vertical="center"/>
    </xf>
    <xf numFmtId="0" fontId="13" fillId="7" borderId="0" xfId="0" applyFont="1" applyFill="1" applyBorder="1" applyAlignment="1">
      <alignment vertical="center"/>
    </xf>
    <xf numFmtId="2" fontId="1" fillId="7" borderId="4" xfId="0" applyNumberFormat="1" applyFont="1" applyFill="1" applyBorder="1" applyAlignment="1">
      <alignment vertical="center"/>
    </xf>
    <xf numFmtId="2" fontId="1" fillId="7" borderId="0" xfId="0" applyNumberFormat="1" applyFont="1" applyFill="1" applyAlignment="1">
      <alignment vertical="center"/>
    </xf>
    <xf numFmtId="0" fontId="4" fillId="3" borderId="1" xfId="0" applyFont="1" applyFill="1" applyBorder="1" applyAlignment="1" applyProtection="1">
      <alignment vertical="center"/>
    </xf>
    <xf numFmtId="2" fontId="4" fillId="3" borderId="0" xfId="0" applyNumberFormat="1" applyFont="1" applyFill="1" applyAlignment="1">
      <alignment vertical="center"/>
    </xf>
    <xf numFmtId="0" fontId="4" fillId="7" borderId="1" xfId="0" applyFont="1" applyFill="1" applyBorder="1" applyAlignment="1">
      <alignment vertical="center"/>
    </xf>
    <xf numFmtId="0" fontId="15" fillId="7" borderId="0" xfId="0" applyFont="1" applyFill="1" applyBorder="1" applyAlignment="1" applyProtection="1">
      <alignment horizontal="center" vertical="center"/>
    </xf>
    <xf numFmtId="0" fontId="1" fillId="7" borderId="0" xfId="0" applyFont="1" applyFill="1" applyBorder="1" applyAlignment="1" applyProtection="1">
      <alignment vertical="center"/>
    </xf>
    <xf numFmtId="0" fontId="13" fillId="7" borderId="0" xfId="0" applyFont="1" applyFill="1" applyBorder="1" applyAlignment="1" applyProtection="1">
      <alignment vertical="center"/>
    </xf>
    <xf numFmtId="2" fontId="1" fillId="7" borderId="4" xfId="0" applyNumberFormat="1" applyFont="1" applyFill="1" applyBorder="1" applyAlignment="1" applyProtection="1">
      <alignment vertical="center"/>
    </xf>
    <xf numFmtId="2" fontId="1" fillId="7" borderId="0" xfId="0" applyNumberFormat="1" applyFont="1" applyFill="1" applyAlignment="1" applyProtection="1">
      <alignment vertical="center"/>
    </xf>
    <xf numFmtId="0" fontId="1" fillId="7" borderId="1" xfId="0" applyFont="1" applyFill="1" applyBorder="1" applyAlignment="1" applyProtection="1">
      <alignment vertical="center"/>
    </xf>
    <xf numFmtId="0" fontId="1" fillId="5" borderId="24" xfId="0" applyFont="1" applyFill="1" applyBorder="1" applyAlignment="1" applyProtection="1">
      <alignment vertical="center"/>
      <protection locked="0"/>
    </xf>
    <xf numFmtId="2" fontId="1" fillId="3" borderId="0" xfId="0" applyNumberFormat="1" applyFont="1" applyFill="1" applyAlignment="1" applyProtection="1">
      <alignment vertical="center"/>
    </xf>
    <xf numFmtId="2" fontId="4" fillId="7" borderId="0" xfId="0" applyNumberFormat="1" applyFont="1" applyFill="1" applyAlignment="1">
      <alignment vertical="center"/>
    </xf>
    <xf numFmtId="0" fontId="1" fillId="7" borderId="15" xfId="0" applyFont="1" applyFill="1" applyBorder="1" applyAlignment="1">
      <alignment vertical="center"/>
    </xf>
    <xf numFmtId="0" fontId="15" fillId="7" borderId="2" xfId="0" applyFont="1" applyFill="1" applyBorder="1" applyAlignment="1">
      <alignment horizontal="center" vertical="center"/>
    </xf>
    <xf numFmtId="0" fontId="1" fillId="7" borderId="2" xfId="0" applyFont="1" applyFill="1" applyBorder="1" applyAlignment="1">
      <alignment vertical="center"/>
    </xf>
    <xf numFmtId="0" fontId="13" fillId="7" borderId="2" xfId="0" applyFont="1" applyFill="1" applyBorder="1" applyAlignment="1">
      <alignment vertical="center"/>
    </xf>
    <xf numFmtId="2" fontId="1" fillId="7" borderId="3" xfId="0" applyNumberFormat="1" applyFont="1" applyFill="1" applyBorder="1" applyAlignment="1">
      <alignment vertical="center"/>
    </xf>
    <xf numFmtId="0" fontId="1" fillId="7" borderId="0" xfId="0" applyFont="1" applyFill="1" applyAlignment="1">
      <alignment vertical="center"/>
    </xf>
    <xf numFmtId="0" fontId="13" fillId="7" borderId="0" xfId="0" applyFont="1" applyFill="1" applyAlignment="1">
      <alignment vertical="center"/>
    </xf>
    <xf numFmtId="0" fontId="1" fillId="0" borderId="7" xfId="0" applyFont="1" applyFill="1" applyBorder="1" applyAlignment="1">
      <alignment vertical="center"/>
    </xf>
    <xf numFmtId="0" fontId="15" fillId="0" borderId="7" xfId="0" applyFont="1" applyFill="1" applyBorder="1" applyAlignment="1">
      <alignment horizontal="center" vertical="center"/>
    </xf>
    <xf numFmtId="0" fontId="13" fillId="0" borderId="7" xfId="0" applyFont="1" applyFill="1" applyBorder="1" applyAlignment="1">
      <alignment vertical="center"/>
    </xf>
    <xf numFmtId="2" fontId="4" fillId="0" borderId="7" xfId="0" applyNumberFormat="1" applyFont="1" applyFill="1" applyBorder="1" applyAlignment="1">
      <alignment vertical="center"/>
    </xf>
    <xf numFmtId="2" fontId="1" fillId="3" borderId="1" xfId="0" applyNumberFormat="1" applyFont="1" applyFill="1" applyBorder="1" applyAlignment="1">
      <alignment vertical="center"/>
    </xf>
    <xf numFmtId="0" fontId="1" fillId="4" borderId="5" xfId="0" applyFont="1" applyFill="1" applyBorder="1" applyAlignment="1" applyProtection="1">
      <alignment vertical="center"/>
    </xf>
    <xf numFmtId="0" fontId="13" fillId="4" borderId="5" xfId="0" applyFont="1" applyFill="1" applyBorder="1" applyAlignment="1" applyProtection="1">
      <alignment vertical="center"/>
    </xf>
    <xf numFmtId="2" fontId="1" fillId="4" borderId="5" xfId="0" applyNumberFormat="1" applyFont="1" applyFill="1" applyBorder="1" applyAlignment="1" applyProtection="1">
      <alignment vertical="center"/>
    </xf>
    <xf numFmtId="0" fontId="28" fillId="0" borderId="0" xfId="0" applyFont="1"/>
    <xf numFmtId="3" fontId="26" fillId="8" borderId="25" xfId="0" applyNumberFormat="1" applyFont="1" applyFill="1" applyBorder="1" applyAlignment="1" applyProtection="1">
      <alignment horizontal="center"/>
    </xf>
    <xf numFmtId="0" fontId="4" fillId="0" borderId="9" xfId="0" applyFont="1" applyBorder="1" applyAlignment="1" applyProtection="1">
      <alignment horizontal="center" vertical="center" wrapText="1"/>
    </xf>
    <xf numFmtId="0" fontId="29" fillId="0" borderId="0" xfId="0" applyFont="1"/>
    <xf numFmtId="0" fontId="2" fillId="0" borderId="7" xfId="0" applyFont="1" applyBorder="1"/>
    <xf numFmtId="0" fontId="26" fillId="5" borderId="7" xfId="0" applyFont="1" applyFill="1" applyBorder="1" applyAlignment="1" applyProtection="1"/>
    <xf numFmtId="0" fontId="26" fillId="5" borderId="26" xfId="0" applyFont="1" applyFill="1" applyBorder="1" applyAlignment="1" applyProtection="1"/>
    <xf numFmtId="0" fontId="1" fillId="3" borderId="0" xfId="0" applyFont="1" applyFill="1" applyBorder="1" applyAlignment="1" applyProtection="1">
      <alignment vertical="center"/>
    </xf>
    <xf numFmtId="0" fontId="1" fillId="7" borderId="27" xfId="0" applyFont="1" applyFill="1" applyBorder="1" applyAlignment="1" applyProtection="1">
      <alignment vertical="center"/>
    </xf>
    <xf numFmtId="0" fontId="1" fillId="0" borderId="2" xfId="0" applyFont="1" applyFill="1" applyBorder="1" applyAlignment="1" applyProtection="1">
      <alignment vertical="center"/>
    </xf>
    <xf numFmtId="0" fontId="1" fillId="0" borderId="7" xfId="0" applyFont="1" applyFill="1" applyBorder="1" applyAlignment="1" applyProtection="1">
      <alignment vertical="center"/>
    </xf>
    <xf numFmtId="0" fontId="1" fillId="7" borderId="11" xfId="0" applyFont="1" applyFill="1" applyBorder="1" applyAlignment="1" applyProtection="1">
      <alignment vertical="center"/>
    </xf>
    <xf numFmtId="0" fontId="1" fillId="0" borderId="0" xfId="0" applyFont="1" applyAlignment="1" applyProtection="1">
      <alignment vertical="center"/>
    </xf>
    <xf numFmtId="0" fontId="1" fillId="4"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vertical="center"/>
    </xf>
    <xf numFmtId="0" fontId="1" fillId="7" borderId="2" xfId="0" applyFont="1" applyFill="1" applyBorder="1" applyAlignment="1" applyProtection="1">
      <alignment vertical="center"/>
    </xf>
    <xf numFmtId="4" fontId="0" fillId="0" borderId="0" xfId="0" applyNumberFormat="1" applyAlignment="1">
      <alignment horizontal="center" vertical="center"/>
    </xf>
    <xf numFmtId="4" fontId="2" fillId="0" borderId="7" xfId="0" applyNumberFormat="1" applyFont="1" applyBorder="1" applyAlignment="1">
      <alignment horizontal="center" vertical="center"/>
    </xf>
    <xf numFmtId="0" fontId="26" fillId="5" borderId="28" xfId="0" applyFont="1" applyFill="1" applyBorder="1" applyAlignment="1" applyProtection="1">
      <alignment horizontal="center"/>
      <protection locked="0"/>
    </xf>
    <xf numFmtId="0" fontId="2" fillId="4" borderId="0" xfId="0" applyFont="1" applyFill="1" applyBorder="1" applyAlignment="1">
      <alignment vertical="center"/>
    </xf>
    <xf numFmtId="0" fontId="31" fillId="4" borderId="0" xfId="0" applyFont="1" applyFill="1" applyBorder="1" applyAlignment="1">
      <alignment horizontal="center" vertical="center"/>
    </xf>
    <xf numFmtId="0" fontId="32" fillId="4" borderId="0" xfId="0" applyFont="1" applyFill="1" applyBorder="1" applyAlignment="1">
      <alignment vertical="center"/>
    </xf>
    <xf numFmtId="2" fontId="2" fillId="4" borderId="0" xfId="0" applyNumberFormat="1" applyFont="1" applyFill="1" applyBorder="1" applyAlignment="1">
      <alignment vertical="center"/>
    </xf>
    <xf numFmtId="2" fontId="2" fillId="4" borderId="0" xfId="0" applyNumberFormat="1" applyFont="1" applyFill="1" applyAlignment="1">
      <alignment vertical="center"/>
    </xf>
    <xf numFmtId="0" fontId="30" fillId="9" borderId="0" xfId="0" applyFont="1" applyFill="1" applyBorder="1" applyAlignment="1">
      <alignment horizontal="right" vertical="center"/>
    </xf>
    <xf numFmtId="0" fontId="30" fillId="9" borderId="0" xfId="0" applyFont="1" applyFill="1" applyAlignment="1">
      <alignment horizontal="right" vertical="center"/>
    </xf>
    <xf numFmtId="0" fontId="2" fillId="4" borderId="0" xfId="0" applyFont="1" applyFill="1" applyBorder="1" applyAlignment="1" applyProtection="1">
      <alignment vertical="center"/>
    </xf>
    <xf numFmtId="0" fontId="2" fillId="4" borderId="0" xfId="0" applyFont="1" applyFill="1" applyBorder="1" applyAlignment="1">
      <alignment horizontal="left" vertical="center"/>
    </xf>
    <xf numFmtId="2" fontId="2" fillId="4" borderId="0" xfId="0" applyNumberFormat="1" applyFont="1" applyFill="1" applyBorder="1" applyAlignment="1">
      <alignment horizontal="right" vertical="center"/>
    </xf>
    <xf numFmtId="0" fontId="30" fillId="10" borderId="0" xfId="0" applyFont="1" applyFill="1" applyAlignment="1">
      <alignment horizontal="right" vertical="center"/>
    </xf>
    <xf numFmtId="0" fontId="4" fillId="11" borderId="0" xfId="0" applyFont="1" applyFill="1" applyAlignment="1">
      <alignment vertical="center"/>
    </xf>
    <xf numFmtId="0" fontId="33" fillId="11" borderId="0" xfId="0" applyFont="1" applyFill="1" applyAlignment="1">
      <alignment horizontal="center" vertical="center"/>
    </xf>
    <xf numFmtId="0" fontId="34" fillId="11" borderId="0" xfId="0" applyFont="1" applyFill="1" applyAlignment="1">
      <alignment vertical="center"/>
    </xf>
    <xf numFmtId="0" fontId="2" fillId="7" borderId="7" xfId="0" applyFont="1" applyFill="1" applyBorder="1" applyAlignment="1">
      <alignment vertical="center"/>
    </xf>
    <xf numFmtId="4" fontId="2" fillId="0" borderId="7" xfId="0" applyNumberFormat="1" applyFont="1" applyFill="1" applyBorder="1" applyAlignment="1">
      <alignment horizontal="center"/>
    </xf>
    <xf numFmtId="0" fontId="2" fillId="7" borderId="7" xfId="0" applyFont="1" applyFill="1" applyBorder="1" applyAlignment="1">
      <alignment horizontal="center" vertical="center"/>
    </xf>
    <xf numFmtId="0" fontId="2" fillId="0" borderId="0" xfId="0" applyFont="1"/>
    <xf numFmtId="0" fontId="2" fillId="0" borderId="0" xfId="0" applyFont="1" applyAlignment="1">
      <alignment horizontal="center"/>
    </xf>
    <xf numFmtId="2" fontId="0" fillId="0" borderId="0" xfId="0" applyNumberFormat="1" applyAlignment="1">
      <alignment horizontal="center"/>
    </xf>
    <xf numFmtId="0" fontId="0" fillId="0" borderId="0" xfId="0" applyBorder="1"/>
    <xf numFmtId="0" fontId="0" fillId="0" borderId="5" xfId="0" applyBorder="1"/>
    <xf numFmtId="0" fontId="2" fillId="0" borderId="2" xfId="0" applyFont="1" applyBorder="1"/>
    <xf numFmtId="0" fontId="2" fillId="0" borderId="29" xfId="0" applyFont="1" applyBorder="1"/>
    <xf numFmtId="0" fontId="2" fillId="0" borderId="25" xfId="0" applyFont="1" applyBorder="1"/>
    <xf numFmtId="0" fontId="0" fillId="0" borderId="2" xfId="0" applyBorder="1"/>
    <xf numFmtId="2" fontId="0" fillId="0" borderId="0" xfId="0" applyNumberFormat="1"/>
    <xf numFmtId="165" fontId="0" fillId="0" borderId="0" xfId="0" applyNumberFormat="1" applyAlignment="1">
      <alignment horizontal="center"/>
    </xf>
    <xf numFmtId="165" fontId="0" fillId="0" borderId="0" xfId="0" applyNumberFormat="1"/>
    <xf numFmtId="4" fontId="0" fillId="0" borderId="30" xfId="0" applyNumberFormat="1" applyBorder="1" applyAlignment="1">
      <alignment horizontal="center"/>
    </xf>
    <xf numFmtId="4" fontId="0" fillId="0" borderId="31" xfId="0" applyNumberFormat="1" applyBorder="1" applyAlignment="1">
      <alignment horizontal="center"/>
    </xf>
    <xf numFmtId="4" fontId="0" fillId="0" borderId="32" xfId="0" applyNumberFormat="1" applyBorder="1" applyAlignment="1">
      <alignment horizontal="center"/>
    </xf>
    <xf numFmtId="4" fontId="0" fillId="0" borderId="29" xfId="0" applyNumberFormat="1" applyBorder="1" applyAlignment="1">
      <alignment horizontal="center"/>
    </xf>
    <xf numFmtId="0" fontId="0" fillId="0" borderId="0" xfId="0" applyBorder="1" applyAlignment="1" applyProtection="1">
      <alignment horizontal="center" vertical="center" wrapText="1"/>
    </xf>
    <xf numFmtId="0" fontId="4"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lignment horizontal="left" vertical="center"/>
    </xf>
    <xf numFmtId="0" fontId="4" fillId="0" borderId="0" xfId="0" applyFont="1" applyFill="1" applyBorder="1" applyAlignment="1">
      <alignment vertical="center"/>
    </xf>
    <xf numFmtId="2" fontId="4" fillId="0" borderId="0" xfId="0" applyNumberFormat="1" applyFont="1" applyFill="1" applyBorder="1" applyAlignment="1">
      <alignment horizontal="right" vertical="center"/>
    </xf>
    <xf numFmtId="0" fontId="30" fillId="0" borderId="0" xfId="0" applyFont="1" applyFill="1" applyAlignment="1">
      <alignment horizontal="right"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xf>
    <xf numFmtId="0" fontId="33" fillId="4" borderId="0" xfId="0" applyFont="1" applyFill="1" applyBorder="1" applyAlignment="1">
      <alignment horizontal="center" vertical="center"/>
    </xf>
    <xf numFmtId="0" fontId="34" fillId="4" borderId="0" xfId="0" applyFont="1" applyFill="1" applyBorder="1" applyAlignment="1">
      <alignment vertical="center"/>
    </xf>
    <xf numFmtId="3" fontId="26" fillId="5" borderId="20" xfId="0" applyNumberFormat="1" applyFont="1" applyFill="1" applyBorder="1" applyAlignment="1" applyProtection="1">
      <alignment horizontal="center" vertical="center"/>
      <protection locked="0"/>
    </xf>
    <xf numFmtId="3" fontId="26" fillId="5" borderId="21" xfId="0" applyNumberFormat="1" applyFont="1" applyFill="1" applyBorder="1" applyAlignment="1" applyProtection="1">
      <alignment horizontal="center" vertical="center"/>
      <protection locked="0"/>
    </xf>
    <xf numFmtId="3" fontId="26" fillId="5" borderId="25" xfId="0" applyNumberFormat="1" applyFont="1" applyFill="1" applyBorder="1" applyAlignment="1" applyProtection="1">
      <alignment horizontal="center" vertical="center"/>
      <protection locked="0"/>
    </xf>
    <xf numFmtId="3" fontId="26" fillId="5" borderId="7" xfId="0" applyNumberFormat="1" applyFont="1" applyFill="1" applyBorder="1" applyAlignment="1" applyProtection="1">
      <alignment horizontal="center" vertical="center"/>
      <protection locked="0"/>
    </xf>
    <xf numFmtId="0" fontId="36" fillId="0" borderId="0" xfId="0" applyFont="1"/>
    <xf numFmtId="0" fontId="37" fillId="0" borderId="0" xfId="0" applyFont="1"/>
    <xf numFmtId="0" fontId="40" fillId="0" borderId="0" xfId="0" applyFont="1"/>
    <xf numFmtId="4" fontId="0" fillId="0" borderId="0" xfId="0" applyNumberFormat="1" applyAlignment="1" applyProtection="1">
      <alignment horizontal="center" vertical="center"/>
      <protection locked="0"/>
    </xf>
    <xf numFmtId="0" fontId="0" fillId="0" borderId="0" xfId="0" applyAlignment="1" applyProtection="1">
      <alignment vertical="center"/>
      <protection locked="0"/>
    </xf>
    <xf numFmtId="0" fontId="2" fillId="0" borderId="7"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2" fillId="0" borderId="7" xfId="0" applyFont="1" applyFill="1" applyBorder="1" applyProtection="1">
      <protection locked="0"/>
    </xf>
    <xf numFmtId="0" fontId="24" fillId="0" borderId="0" xfId="0" applyFont="1" applyAlignment="1">
      <alignment horizontal="center"/>
    </xf>
    <xf numFmtId="0" fontId="42" fillId="0" borderId="0" xfId="0" applyFont="1" applyBorder="1" applyAlignment="1">
      <alignment horizontal="center"/>
    </xf>
    <xf numFmtId="0" fontId="3" fillId="0" borderId="0" xfId="0" applyFont="1" applyAlignment="1"/>
    <xf numFmtId="0" fontId="2" fillId="7" borderId="2" xfId="0" applyFont="1" applyFill="1" applyBorder="1" applyAlignment="1">
      <alignment horizontal="center" vertical="center"/>
    </xf>
    <xf numFmtId="3" fontId="26" fillId="5" borderId="33" xfId="0" applyNumberFormat="1" applyFont="1" applyFill="1" applyBorder="1" applyAlignment="1" applyProtection="1">
      <alignment horizontal="center"/>
      <protection locked="0"/>
    </xf>
    <xf numFmtId="3" fontId="26" fillId="5" borderId="34" xfId="0" applyNumberFormat="1" applyFont="1" applyFill="1" applyBorder="1" applyAlignment="1" applyProtection="1">
      <alignment horizontal="center"/>
      <protection locked="0"/>
    </xf>
    <xf numFmtId="0" fontId="15" fillId="0" borderId="0" xfId="0" applyFont="1" applyBorder="1" applyAlignment="1" applyProtection="1">
      <alignment horizontal="center" vertical="center"/>
    </xf>
    <xf numFmtId="0" fontId="13" fillId="0" borderId="0" xfId="0" applyFont="1" applyBorder="1" applyAlignment="1" applyProtection="1">
      <alignment vertical="center"/>
    </xf>
    <xf numFmtId="0" fontId="1" fillId="0" borderId="1" xfId="0" applyFont="1" applyBorder="1" applyAlignment="1" applyProtection="1">
      <alignment vertical="center"/>
    </xf>
    <xf numFmtId="4" fontId="0" fillId="0" borderId="0" xfId="0" applyNumberFormat="1" applyBorder="1" applyAlignment="1">
      <alignment horizontal="center" vertical="center"/>
    </xf>
    <xf numFmtId="0" fontId="2" fillId="0" borderId="0" xfId="0" applyFont="1" applyFill="1" applyBorder="1" applyProtection="1">
      <protection locked="0"/>
    </xf>
    <xf numFmtId="4" fontId="2" fillId="0" borderId="0" xfId="0" applyNumberFormat="1" applyFont="1" applyFill="1" applyBorder="1" applyAlignment="1">
      <alignment horizontal="center"/>
    </xf>
    <xf numFmtId="0" fontId="1" fillId="0" borderId="35" xfId="0" applyFont="1" applyFill="1" applyBorder="1" applyAlignment="1">
      <alignment vertical="center"/>
    </xf>
    <xf numFmtId="2" fontId="4" fillId="0" borderId="4" xfId="0" applyNumberFormat="1" applyFont="1" applyFill="1" applyBorder="1" applyAlignment="1">
      <alignment horizontal="right" vertical="center"/>
    </xf>
    <xf numFmtId="0" fontId="4" fillId="3" borderId="2" xfId="0" applyFont="1" applyFill="1" applyBorder="1" applyAlignment="1">
      <alignment vertical="center"/>
    </xf>
    <xf numFmtId="0" fontId="1" fillId="0" borderId="36" xfId="0" applyFont="1" applyBorder="1" applyAlignment="1">
      <alignment vertical="center"/>
    </xf>
    <xf numFmtId="3" fontId="26" fillId="8" borderId="20" xfId="0" applyNumberFormat="1" applyFont="1" applyFill="1" applyBorder="1" applyAlignment="1" applyProtection="1">
      <alignment horizontal="center" vertical="center"/>
    </xf>
    <xf numFmtId="4" fontId="0" fillId="0" borderId="0" xfId="0" applyNumberFormat="1"/>
    <xf numFmtId="0" fontId="2" fillId="0" borderId="37" xfId="0" applyFont="1" applyBorder="1" applyAlignment="1">
      <alignment horizontal="center" vertical="center" wrapText="1"/>
    </xf>
    <xf numFmtId="0" fontId="2" fillId="0" borderId="25" xfId="0" applyFont="1" applyBorder="1" applyAlignment="1">
      <alignment horizontal="center" vertical="center"/>
    </xf>
    <xf numFmtId="0" fontId="2" fillId="0" borderId="7" xfId="0" applyFont="1" applyBorder="1" applyAlignment="1">
      <alignment horizontal="center" vertical="center" wrapText="1"/>
    </xf>
    <xf numFmtId="4" fontId="3" fillId="0" borderId="0" xfId="0" applyNumberFormat="1" applyFont="1" applyAlignment="1">
      <alignment horizontal="center" vertical="center"/>
    </xf>
    <xf numFmtId="4" fontId="3" fillId="0" borderId="0" xfId="0" applyNumberFormat="1" applyFont="1" applyAlignment="1" applyProtection="1">
      <alignment horizontal="center" vertical="center"/>
      <protection locked="0"/>
    </xf>
    <xf numFmtId="0" fontId="40" fillId="0" borderId="0" xfId="0" applyFont="1" applyFill="1" applyBorder="1" applyAlignment="1" applyProtection="1">
      <alignment vertical="center"/>
    </xf>
    <xf numFmtId="4" fontId="40" fillId="0" borderId="0" xfId="0" applyNumberFormat="1" applyFont="1" applyAlignment="1" applyProtection="1">
      <alignment horizontal="center" vertical="center"/>
    </xf>
    <xf numFmtId="2" fontId="1" fillId="0" borderId="0" xfId="0" applyNumberFormat="1" applyFont="1" applyFill="1" applyBorder="1" applyAlignment="1" applyProtection="1">
      <alignment vertical="center"/>
    </xf>
    <xf numFmtId="0" fontId="0" fillId="0" borderId="0" xfId="0" applyFill="1"/>
    <xf numFmtId="0" fontId="5" fillId="0" borderId="15" xfId="0" applyFont="1" applyFill="1" applyBorder="1" applyAlignment="1">
      <alignment vertical="center"/>
    </xf>
    <xf numFmtId="0" fontId="2" fillId="0" borderId="0" xfId="0" applyFont="1" applyFill="1" applyBorder="1" applyAlignment="1" applyProtection="1">
      <alignment vertical="center"/>
    </xf>
    <xf numFmtId="2" fontId="1" fillId="3" borderId="4" xfId="0" applyNumberFormat="1" applyFont="1" applyFill="1" applyBorder="1" applyAlignment="1" applyProtection="1">
      <alignment vertical="center"/>
    </xf>
    <xf numFmtId="0" fontId="1" fillId="5" borderId="38" xfId="0" applyFont="1" applyFill="1" applyBorder="1" applyAlignment="1" applyProtection="1">
      <alignment vertical="center"/>
      <protection locked="0"/>
    </xf>
    <xf numFmtId="0" fontId="1" fillId="0" borderId="39" xfId="0" applyFont="1" applyFill="1" applyBorder="1" applyAlignment="1" applyProtection="1">
      <alignment vertical="center"/>
    </xf>
    <xf numFmtId="0" fontId="46" fillId="0" borderId="0" xfId="0" applyFont="1" applyFill="1" applyBorder="1" applyAlignment="1">
      <alignment horizontal="left" vertical="center"/>
    </xf>
    <xf numFmtId="0" fontId="0" fillId="0" borderId="40" xfId="0" applyBorder="1" applyAlignment="1">
      <alignment vertical="center"/>
    </xf>
    <xf numFmtId="4" fontId="0" fillId="0" borderId="40" xfId="0" applyNumberFormat="1" applyBorder="1" applyAlignment="1">
      <alignment horizontal="center" vertical="center"/>
    </xf>
    <xf numFmtId="4" fontId="1" fillId="0" borderId="40" xfId="0" applyNumberFormat="1" applyFont="1" applyBorder="1" applyAlignment="1">
      <alignment horizontal="center" vertical="center"/>
    </xf>
    <xf numFmtId="0" fontId="4" fillId="0" borderId="40" xfId="0" applyFont="1" applyBorder="1"/>
    <xf numFmtId="4" fontId="4" fillId="0" borderId="40" xfId="0" applyNumberFormat="1" applyFont="1" applyBorder="1" applyAlignment="1">
      <alignment horizontal="center" vertical="center"/>
    </xf>
    <xf numFmtId="0" fontId="4" fillId="0" borderId="40" xfId="0" applyFont="1" applyFill="1" applyBorder="1" applyAlignment="1">
      <alignment vertical="center"/>
    </xf>
    <xf numFmtId="4" fontId="4" fillId="0" borderId="40" xfId="0" applyNumberFormat="1" applyFont="1" applyFill="1" applyBorder="1" applyAlignment="1">
      <alignment horizontal="center" vertical="center"/>
    </xf>
    <xf numFmtId="0" fontId="3" fillId="0" borderId="40" xfId="0" applyFont="1" applyBorder="1" applyAlignment="1">
      <alignment horizontal="left" vertical="center" indent="2"/>
    </xf>
    <xf numFmtId="4" fontId="3" fillId="0" borderId="40" xfId="0" applyNumberFormat="1" applyFont="1" applyBorder="1" applyAlignment="1">
      <alignment horizontal="center" vertical="center"/>
    </xf>
    <xf numFmtId="4" fontId="3" fillId="0" borderId="40" xfId="0" applyNumberFormat="1" applyFont="1" applyFill="1" applyBorder="1" applyAlignment="1">
      <alignment horizontal="center" vertical="center"/>
    </xf>
    <xf numFmtId="0" fontId="1" fillId="0" borderId="1" xfId="0" applyFont="1" applyFill="1" applyBorder="1" applyAlignment="1" applyProtection="1">
      <alignment vertical="center"/>
    </xf>
    <xf numFmtId="4" fontId="0" fillId="0" borderId="40" xfId="0" applyNumberFormat="1" applyBorder="1" applyAlignment="1">
      <alignment horizontal="center"/>
    </xf>
    <xf numFmtId="0" fontId="48" fillId="0" borderId="0" xfId="0" applyFont="1" applyAlignment="1" applyProtection="1">
      <alignment vertical="center"/>
      <protection locked="0"/>
    </xf>
    <xf numFmtId="0" fontId="48" fillId="0" borderId="0" xfId="0" applyFont="1" applyFill="1" applyBorder="1" applyAlignment="1" applyProtection="1">
      <alignment vertical="center"/>
      <protection locked="0"/>
    </xf>
    <xf numFmtId="4" fontId="2" fillId="0" borderId="7" xfId="0" applyNumberFormat="1" applyFont="1" applyBorder="1" applyAlignment="1" applyProtection="1">
      <alignment horizontal="center" vertical="center"/>
      <protection locked="0"/>
    </xf>
    <xf numFmtId="2" fontId="2" fillId="0" borderId="7" xfId="0" applyNumberFormat="1" applyFont="1" applyBorder="1" applyAlignment="1" applyProtection="1">
      <alignment horizontal="center"/>
      <protection locked="0"/>
    </xf>
    <xf numFmtId="0" fontId="50" fillId="0" borderId="7" xfId="0" applyFont="1" applyFill="1" applyBorder="1" applyProtection="1">
      <protection locked="0"/>
    </xf>
    <xf numFmtId="0" fontId="15" fillId="4" borderId="0" xfId="0" applyFont="1" applyFill="1" applyBorder="1" applyAlignment="1" applyProtection="1">
      <alignment horizontal="center" vertical="center"/>
    </xf>
    <xf numFmtId="0" fontId="4" fillId="4" borderId="0" xfId="0" applyFont="1" applyFill="1" applyBorder="1" applyAlignment="1" applyProtection="1">
      <alignment vertical="center"/>
    </xf>
    <xf numFmtId="0" fontId="13" fillId="4" borderId="0" xfId="0" applyFont="1" applyFill="1" applyBorder="1" applyAlignment="1" applyProtection="1">
      <alignment vertical="center"/>
    </xf>
    <xf numFmtId="2" fontId="4" fillId="4" borderId="0" xfId="0" applyNumberFormat="1" applyFont="1" applyFill="1" applyBorder="1" applyAlignment="1" applyProtection="1">
      <alignment horizontal="right" vertical="center"/>
    </xf>
    <xf numFmtId="4" fontId="4" fillId="0" borderId="0" xfId="0" applyNumberFormat="1" applyFont="1" applyAlignment="1">
      <alignment horizontal="center" vertical="center"/>
    </xf>
    <xf numFmtId="4" fontId="4" fillId="0" borderId="0" xfId="0" applyNumberFormat="1" applyFont="1" applyAlignment="1" applyProtection="1">
      <alignment horizontal="center" vertical="center"/>
      <protection locked="0"/>
    </xf>
    <xf numFmtId="4" fontId="4" fillId="0" borderId="0" xfId="0" applyNumberFormat="1" applyFont="1" applyBorder="1" applyAlignment="1" applyProtection="1">
      <alignment horizontal="center" vertical="center"/>
      <protection locked="0"/>
    </xf>
    <xf numFmtId="164" fontId="2" fillId="0" borderId="0" xfId="1" applyFont="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3" fillId="0" borderId="7" xfId="0" applyFont="1" applyFill="1" applyBorder="1" applyAlignment="1">
      <alignment vertical="center"/>
    </xf>
    <xf numFmtId="0" fontId="12" fillId="0" borderId="0" xfId="0" applyFont="1" applyFill="1" applyBorder="1" applyAlignment="1">
      <alignment vertical="center"/>
    </xf>
    <xf numFmtId="4" fontId="3" fillId="0" borderId="7" xfId="0" applyNumberFormat="1" applyFont="1" applyBorder="1" applyAlignment="1">
      <alignment horizontal="center" vertical="center"/>
    </xf>
    <xf numFmtId="4" fontId="4" fillId="11" borderId="0" xfId="0" applyNumberFormat="1" applyFont="1" applyFill="1" applyAlignment="1">
      <alignment vertical="center"/>
    </xf>
    <xf numFmtId="4" fontId="2" fillId="6" borderId="0" xfId="0" applyNumberFormat="1" applyFont="1" applyFill="1" applyAlignment="1">
      <alignment vertical="center"/>
    </xf>
    <xf numFmtId="0" fontId="48" fillId="0" borderId="40" xfId="0" applyFont="1" applyBorder="1" applyAlignment="1" applyProtection="1">
      <alignment vertical="center"/>
      <protection locked="0"/>
    </xf>
    <xf numFmtId="0" fontId="0" fillId="0" borderId="40" xfId="0" applyBorder="1" applyAlignment="1" applyProtection="1">
      <alignment vertical="center"/>
      <protection locked="0"/>
    </xf>
    <xf numFmtId="0" fontId="4" fillId="0" borderId="40" xfId="0" applyFont="1" applyBorder="1" applyAlignment="1" applyProtection="1">
      <alignment horizontal="left" vertical="center"/>
      <protection locked="0"/>
    </xf>
    <xf numFmtId="0" fontId="49" fillId="0" borderId="40" xfId="0" applyFont="1" applyBorder="1" applyAlignment="1" applyProtection="1">
      <alignment vertical="center" wrapText="1"/>
      <protection locked="0"/>
    </xf>
    <xf numFmtId="0" fontId="3" fillId="0" borderId="40" xfId="0" applyFont="1" applyBorder="1" applyAlignment="1" applyProtection="1">
      <alignment horizontal="left" vertical="center" indent="2"/>
      <protection locked="0"/>
    </xf>
    <xf numFmtId="0" fontId="3" fillId="0" borderId="40" xfId="0" applyFont="1" applyBorder="1" applyAlignment="1" applyProtection="1">
      <alignment horizontal="left" vertical="center" wrapText="1" indent="2"/>
      <protection locked="0"/>
    </xf>
    <xf numFmtId="0" fontId="11" fillId="0" borderId="40" xfId="0" applyFont="1" applyBorder="1" applyAlignment="1" applyProtection="1">
      <alignment vertical="center"/>
      <protection locked="0"/>
    </xf>
    <xf numFmtId="0" fontId="3" fillId="0" borderId="40" xfId="0" applyFont="1" applyFill="1" applyBorder="1" applyAlignment="1">
      <alignment vertical="center"/>
    </xf>
    <xf numFmtId="0" fontId="48" fillId="0" borderId="40" xfId="0" applyFont="1" applyFill="1" applyBorder="1" applyAlignment="1" applyProtection="1">
      <alignment vertical="center"/>
      <protection locked="0"/>
    </xf>
    <xf numFmtId="0" fontId="0" fillId="0" borderId="40" xfId="0" applyFill="1" applyBorder="1" applyAlignment="1" applyProtection="1">
      <alignment vertical="center"/>
      <protection locked="0"/>
    </xf>
    <xf numFmtId="0" fontId="51" fillId="0" borderId="0" xfId="0" applyFont="1"/>
    <xf numFmtId="0" fontId="26" fillId="0" borderId="0" xfId="0" applyFont="1" applyFill="1" applyBorder="1" applyAlignment="1" applyProtection="1">
      <alignment horizontal="center"/>
    </xf>
    <xf numFmtId="0" fontId="52" fillId="0" borderId="0" xfId="0" applyFont="1" applyAlignment="1">
      <alignment horizontal="right"/>
    </xf>
    <xf numFmtId="0" fontId="2" fillId="0" borderId="41" xfId="0" applyFont="1" applyBorder="1"/>
    <xf numFmtId="0" fontId="2" fillId="0" borderId="7" xfId="0" applyFont="1" applyBorder="1" applyAlignment="1">
      <alignment vertical="center"/>
    </xf>
    <xf numFmtId="0" fontId="1" fillId="0" borderId="0" xfId="0" applyFont="1"/>
    <xf numFmtId="0" fontId="4" fillId="0" borderId="0" xfId="0" applyFont="1" applyAlignment="1">
      <alignment horizontal="left"/>
    </xf>
    <xf numFmtId="0" fontId="4" fillId="0" borderId="0" xfId="0" applyFont="1"/>
    <xf numFmtId="0" fontId="2" fillId="0" borderId="42" xfId="0" applyFont="1" applyBorder="1"/>
    <xf numFmtId="0" fontId="2" fillId="0" borderId="43" xfId="0" applyFont="1" applyBorder="1"/>
    <xf numFmtId="0" fontId="2" fillId="0" borderId="44" xfId="0" applyFont="1" applyBorder="1"/>
    <xf numFmtId="0" fontId="2" fillId="0" borderId="44" xfId="0" applyFont="1" applyBorder="1" applyAlignment="1">
      <alignment wrapText="1"/>
    </xf>
    <xf numFmtId="0" fontId="2" fillId="8" borderId="44" xfId="0" applyFont="1" applyFill="1" applyBorder="1" applyAlignment="1">
      <alignment wrapText="1"/>
    </xf>
    <xf numFmtId="0" fontId="2" fillId="0" borderId="45" xfId="0" applyFont="1" applyBorder="1"/>
    <xf numFmtId="0" fontId="2" fillId="0" borderId="7" xfId="0" applyFont="1" applyBorder="1" applyAlignment="1">
      <alignment wrapText="1"/>
    </xf>
    <xf numFmtId="0" fontId="53" fillId="0" borderId="0" xfId="0" applyFont="1"/>
    <xf numFmtId="0" fontId="52" fillId="0" borderId="0" xfId="0" applyFont="1" applyAlignment="1">
      <alignment horizontal="left"/>
    </xf>
    <xf numFmtId="3" fontId="26" fillId="0" borderId="0" xfId="0" applyNumberFormat="1" applyFont="1" applyFill="1" applyBorder="1" applyAlignment="1" applyProtection="1">
      <alignment horizontal="center" vertical="center"/>
    </xf>
    <xf numFmtId="0" fontId="2" fillId="0" borderId="7" xfId="0" applyFont="1" applyBorder="1" applyAlignment="1">
      <alignment horizontal="center"/>
    </xf>
    <xf numFmtId="0" fontId="2" fillId="0" borderId="37" xfId="0" applyFont="1" applyBorder="1" applyAlignment="1">
      <alignment horizontal="center"/>
    </xf>
    <xf numFmtId="0" fontId="0" fillId="0" borderId="8" xfId="0" applyFont="1" applyFill="1" applyBorder="1" applyAlignment="1" applyProtection="1">
      <alignment vertical="center"/>
    </xf>
    <xf numFmtId="0" fontId="4" fillId="0" borderId="5" xfId="0" applyFont="1" applyFill="1" applyBorder="1" applyAlignment="1" applyProtection="1">
      <alignment vertical="center"/>
    </xf>
    <xf numFmtId="0" fontId="0" fillId="0" borderId="8" xfId="0" applyFont="1" applyBorder="1" applyAlignment="1">
      <alignment vertical="center"/>
    </xf>
    <xf numFmtId="0" fontId="0" fillId="4" borderId="0" xfId="0" applyFont="1" applyFill="1" applyBorder="1" applyAlignment="1">
      <alignment vertical="center"/>
    </xf>
    <xf numFmtId="0" fontId="11" fillId="0" borderId="40" xfId="0" applyFont="1" applyBorder="1" applyAlignment="1" applyProtection="1">
      <alignment vertical="center" wrapText="1"/>
      <protection locked="0"/>
    </xf>
    <xf numFmtId="0" fontId="12" fillId="0" borderId="40" xfId="0" applyFont="1" applyBorder="1" applyAlignment="1" applyProtection="1">
      <alignment vertical="center" wrapText="1"/>
      <protection locked="0"/>
    </xf>
    <xf numFmtId="0" fontId="4" fillId="0" borderId="40" xfId="0" applyFont="1" applyBorder="1" applyAlignment="1">
      <alignment horizontal="left" vertical="center" wrapText="1"/>
    </xf>
    <xf numFmtId="3" fontId="26" fillId="0" borderId="0" xfId="0" applyNumberFormat="1" applyFont="1" applyFill="1" applyBorder="1" applyAlignment="1" applyProtection="1">
      <alignment horizontal="center"/>
    </xf>
    <xf numFmtId="3" fontId="26" fillId="5" borderId="25" xfId="0" applyNumberFormat="1" applyFont="1" applyFill="1" applyBorder="1" applyAlignment="1" applyProtection="1">
      <alignment horizontal="center"/>
      <protection locked="0"/>
    </xf>
    <xf numFmtId="0" fontId="2" fillId="12" borderId="7" xfId="0" applyFont="1" applyFill="1" applyBorder="1"/>
    <xf numFmtId="0" fontId="2" fillId="0" borderId="25" xfId="0" applyFont="1" applyBorder="1" applyAlignment="1">
      <alignment horizontal="center" vertical="center" wrapText="1"/>
    </xf>
    <xf numFmtId="0" fontId="2" fillId="0" borderId="32" xfId="0" applyFont="1" applyFill="1" applyBorder="1" applyAlignment="1"/>
    <xf numFmtId="0" fontId="2" fillId="0" borderId="7" xfId="0" applyFont="1" applyFill="1" applyBorder="1" applyAlignment="1">
      <alignment horizontal="center"/>
    </xf>
    <xf numFmtId="0" fontId="12" fillId="0" borderId="0" xfId="0" applyFont="1" applyFill="1" applyBorder="1" applyAlignment="1"/>
    <xf numFmtId="0" fontId="54" fillId="3" borderId="2" xfId="0" applyFont="1" applyFill="1" applyBorder="1" applyAlignment="1">
      <alignment vertical="center"/>
    </xf>
    <xf numFmtId="0" fontId="54" fillId="4" borderId="0" xfId="0" applyFont="1" applyFill="1" applyBorder="1" applyAlignment="1">
      <alignment vertical="center"/>
    </xf>
    <xf numFmtId="0" fontId="54" fillId="4" borderId="0" xfId="0" applyFont="1" applyFill="1" applyBorder="1" applyAlignment="1">
      <alignment horizontal="center" vertical="center"/>
    </xf>
    <xf numFmtId="0" fontId="54" fillId="4" borderId="0" xfId="0" applyFont="1" applyFill="1" applyBorder="1" applyAlignment="1" applyProtection="1">
      <alignment vertical="center"/>
    </xf>
    <xf numFmtId="0" fontId="55" fillId="4" borderId="0" xfId="0" applyFont="1" applyFill="1" applyBorder="1" applyAlignment="1">
      <alignment horizontal="left" vertical="center"/>
    </xf>
    <xf numFmtId="0" fontId="55" fillId="4" borderId="0" xfId="0" applyFont="1" applyFill="1" applyBorder="1" applyAlignment="1">
      <alignment horizontal="center" vertical="center"/>
    </xf>
    <xf numFmtId="0" fontId="55" fillId="4" borderId="0" xfId="0" applyFont="1" applyFill="1" applyBorder="1" applyAlignment="1" applyProtection="1">
      <alignment horizontal="left" vertical="center"/>
    </xf>
    <xf numFmtId="2" fontId="4" fillId="3" borderId="4" xfId="0" applyNumberFormat="1" applyFont="1" applyFill="1" applyBorder="1" applyAlignment="1">
      <alignment horizontal="right" vertical="center"/>
    </xf>
    <xf numFmtId="0" fontId="56" fillId="0" borderId="0" xfId="0" applyFont="1" applyFill="1" applyAlignment="1">
      <alignment horizontal="right" vertical="center"/>
    </xf>
    <xf numFmtId="0" fontId="54" fillId="0" borderId="5" xfId="0" applyFont="1" applyFill="1" applyBorder="1" applyAlignment="1">
      <alignment horizontal="center" vertical="center"/>
    </xf>
    <xf numFmtId="0" fontId="54" fillId="0" borderId="5" xfId="0" applyFont="1" applyFill="1" applyBorder="1" applyAlignment="1">
      <alignment vertical="center"/>
    </xf>
    <xf numFmtId="2" fontId="54" fillId="3" borderId="6" xfId="0" applyNumberFormat="1" applyFont="1" applyFill="1" applyBorder="1" applyAlignment="1">
      <alignment horizontal="right" vertical="center"/>
    </xf>
    <xf numFmtId="0" fontId="57" fillId="0" borderId="15" xfId="0" applyFont="1" applyFill="1" applyBorder="1" applyAlignment="1">
      <alignment vertical="center"/>
    </xf>
    <xf numFmtId="2" fontId="1" fillId="13" borderId="0" xfId="0" applyNumberFormat="1" applyFont="1" applyFill="1" applyAlignment="1">
      <alignment vertical="center"/>
    </xf>
    <xf numFmtId="0" fontId="56" fillId="0" borderId="0" xfId="0" applyFont="1" applyAlignment="1">
      <alignment horizontal="right" vertical="center"/>
    </xf>
    <xf numFmtId="0" fontId="54" fillId="0" borderId="0" xfId="0" applyFont="1" applyFill="1" applyBorder="1" applyAlignment="1" applyProtection="1">
      <alignment vertical="center"/>
      <protection locked="0"/>
    </xf>
    <xf numFmtId="2" fontId="54" fillId="3" borderId="6" xfId="0" applyNumberFormat="1" applyFont="1" applyFill="1" applyBorder="1" applyAlignment="1">
      <alignment vertical="center"/>
    </xf>
    <xf numFmtId="0" fontId="54" fillId="0" borderId="1" xfId="0" applyFont="1" applyFill="1" applyBorder="1" applyAlignment="1">
      <alignment vertical="center"/>
    </xf>
    <xf numFmtId="2" fontId="54" fillId="3" borderId="4" xfId="0" applyNumberFormat="1" applyFont="1" applyFill="1" applyBorder="1" applyAlignment="1">
      <alignment vertical="center"/>
    </xf>
    <xf numFmtId="0" fontId="54" fillId="13" borderId="0" xfId="0" applyFont="1" applyFill="1" applyBorder="1" applyAlignment="1">
      <alignment vertical="center"/>
    </xf>
    <xf numFmtId="0" fontId="54" fillId="14" borderId="2" xfId="0" applyFont="1" applyFill="1" applyBorder="1" applyAlignment="1">
      <alignment horizontal="center" vertical="center"/>
    </xf>
    <xf numFmtId="0" fontId="54" fillId="14" borderId="2" xfId="0" applyFont="1" applyFill="1" applyBorder="1" applyAlignment="1">
      <alignment vertical="center"/>
    </xf>
    <xf numFmtId="0" fontId="54" fillId="0" borderId="5" xfId="0" applyFont="1" applyBorder="1" applyAlignment="1">
      <alignment horizontal="center" vertical="center"/>
    </xf>
    <xf numFmtId="0" fontId="54" fillId="0" borderId="5" xfId="0" applyFont="1" applyBorder="1" applyAlignment="1">
      <alignment vertical="center"/>
    </xf>
    <xf numFmtId="0" fontId="54" fillId="0" borderId="15" xfId="0" applyFont="1" applyBorder="1" applyAlignment="1">
      <alignment vertical="center"/>
    </xf>
    <xf numFmtId="2" fontId="54" fillId="0" borderId="4" xfId="0" applyNumberFormat="1" applyFont="1" applyFill="1" applyBorder="1" applyAlignment="1">
      <alignment vertical="center"/>
    </xf>
    <xf numFmtId="0" fontId="1" fillId="15" borderId="12" xfId="0" applyFont="1" applyFill="1" applyBorder="1" applyAlignment="1" applyProtection="1">
      <alignment vertical="center"/>
      <protection locked="0"/>
    </xf>
    <xf numFmtId="0" fontId="54" fillId="0" borderId="5" xfId="0" applyFont="1" applyFill="1" applyBorder="1" applyAlignment="1" applyProtection="1">
      <alignment vertical="center"/>
    </xf>
    <xf numFmtId="2" fontId="54" fillId="0" borderId="6" xfId="0" applyNumberFormat="1" applyFont="1" applyFill="1" applyBorder="1" applyAlignment="1">
      <alignment vertical="center"/>
    </xf>
    <xf numFmtId="0" fontId="54" fillId="3" borderId="15" xfId="0" applyFont="1" applyFill="1" applyBorder="1" applyAlignment="1">
      <alignment vertical="center"/>
    </xf>
    <xf numFmtId="0" fontId="54" fillId="3" borderId="2" xfId="0" applyFont="1" applyFill="1" applyBorder="1" applyAlignment="1">
      <alignment horizontal="center" vertical="center"/>
    </xf>
    <xf numFmtId="0" fontId="54" fillId="3" borderId="2" xfId="0" applyFont="1" applyFill="1" applyBorder="1" applyAlignment="1" applyProtection="1">
      <alignment vertical="center"/>
    </xf>
    <xf numFmtId="0" fontId="4" fillId="0" borderId="0" xfId="0" applyFont="1" applyFill="1"/>
    <xf numFmtId="2" fontId="4" fillId="17" borderId="0" xfId="0" applyNumberFormat="1" applyFont="1" applyFill="1" applyAlignment="1">
      <alignment vertical="center"/>
    </xf>
    <xf numFmtId="0" fontId="4" fillId="17" borderId="0" xfId="0" applyFont="1" applyFill="1" applyBorder="1" applyAlignment="1">
      <alignment vertical="center"/>
    </xf>
    <xf numFmtId="2" fontId="4" fillId="17" borderId="0" xfId="0" applyNumberFormat="1" applyFont="1" applyFill="1" applyBorder="1" applyAlignment="1">
      <alignment horizontal="right" vertical="center"/>
    </xf>
    <xf numFmtId="0" fontId="54" fillId="17" borderId="0" xfId="0" applyFont="1" applyFill="1" applyBorder="1" applyAlignment="1">
      <alignment vertical="center"/>
    </xf>
    <xf numFmtId="0" fontId="54" fillId="17" borderId="0" xfId="0" applyFont="1" applyFill="1" applyBorder="1" applyAlignment="1">
      <alignment horizontal="center" vertical="center"/>
    </xf>
    <xf numFmtId="0" fontId="58" fillId="7" borderId="0" xfId="0" applyFont="1" applyFill="1" applyBorder="1" applyAlignment="1">
      <alignment vertical="center"/>
    </xf>
    <xf numFmtId="0" fontId="58" fillId="7" borderId="0" xfId="0" applyFont="1" applyFill="1" applyBorder="1" applyAlignment="1" applyProtection="1">
      <alignment vertical="center"/>
    </xf>
    <xf numFmtId="0" fontId="58" fillId="0" borderId="0" xfId="0" applyFont="1" applyBorder="1" applyAlignment="1">
      <alignment vertical="center"/>
    </xf>
    <xf numFmtId="0" fontId="58" fillId="0" borderId="0" xfId="0" applyFont="1" applyFill="1" applyBorder="1" applyAlignment="1">
      <alignment vertical="center"/>
    </xf>
    <xf numFmtId="0" fontId="58" fillId="3" borderId="2" xfId="0" applyFont="1" applyFill="1" applyBorder="1" applyAlignment="1">
      <alignment vertical="center"/>
    </xf>
    <xf numFmtId="0" fontId="58" fillId="0" borderId="2" xfId="0" applyFont="1" applyFill="1" applyBorder="1" applyAlignment="1">
      <alignment vertical="center"/>
    </xf>
    <xf numFmtId="0" fontId="58" fillId="0" borderId="2"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5" xfId="0" applyFont="1" applyFill="1" applyBorder="1" applyAlignment="1">
      <alignment horizontal="center" vertical="center"/>
    </xf>
    <xf numFmtId="0" fontId="58" fillId="0" borderId="5" xfId="0" applyFont="1" applyFill="1" applyBorder="1" applyAlignment="1">
      <alignment vertical="center"/>
    </xf>
    <xf numFmtId="0" fontId="4" fillId="17" borderId="0" xfId="0" applyFont="1" applyFill="1" applyBorder="1" applyAlignment="1">
      <alignment horizontal="center" vertical="center"/>
    </xf>
    <xf numFmtId="0" fontId="58" fillId="3" borderId="2" xfId="0" applyFont="1" applyFill="1" applyBorder="1" applyAlignment="1">
      <alignment horizontal="center" vertical="center"/>
    </xf>
    <xf numFmtId="0" fontId="58" fillId="14" borderId="2" xfId="0" applyFont="1" applyFill="1" applyBorder="1" applyAlignment="1">
      <alignment vertical="center"/>
    </xf>
    <xf numFmtId="2" fontId="4" fillId="14" borderId="3" xfId="0" applyNumberFormat="1" applyFont="1" applyFill="1" applyBorder="1" applyAlignment="1">
      <alignment vertical="center"/>
    </xf>
    <xf numFmtId="0" fontId="4" fillId="13" borderId="1" xfId="0" applyFont="1" applyFill="1" applyBorder="1" applyAlignment="1">
      <alignment vertical="center"/>
    </xf>
    <xf numFmtId="0" fontId="4" fillId="14" borderId="15" xfId="0" applyFont="1" applyFill="1" applyBorder="1" applyAlignment="1">
      <alignment vertical="center"/>
    </xf>
    <xf numFmtId="0" fontId="4" fillId="4" borderId="0" xfId="0" applyFont="1" applyFill="1" applyBorder="1" applyAlignment="1">
      <alignment horizontal="left" vertical="center"/>
    </xf>
    <xf numFmtId="0" fontId="4" fillId="13" borderId="0" xfId="0" applyFont="1" applyFill="1" applyBorder="1" applyAlignment="1">
      <alignment vertical="center"/>
    </xf>
    <xf numFmtId="2" fontId="4" fillId="13" borderId="4" xfId="0" applyNumberFormat="1" applyFont="1" applyFill="1" applyBorder="1" applyAlignment="1">
      <alignment vertical="center"/>
    </xf>
    <xf numFmtId="2" fontId="4" fillId="3" borderId="4" xfId="0" applyNumberFormat="1" applyFont="1" applyFill="1" applyBorder="1" applyAlignment="1">
      <alignment vertical="center"/>
    </xf>
    <xf numFmtId="0" fontId="58" fillId="13" borderId="0" xfId="0" applyFont="1" applyFill="1" applyBorder="1" applyAlignment="1">
      <alignment vertical="center"/>
    </xf>
    <xf numFmtId="0" fontId="58" fillId="13" borderId="0" xfId="0" applyFont="1" applyFill="1" applyBorder="1" applyAlignment="1">
      <alignment horizontal="center" vertical="center"/>
    </xf>
    <xf numFmtId="0" fontId="58" fillId="0" borderId="0" xfId="0" applyFont="1" applyBorder="1" applyAlignment="1">
      <alignment horizontal="center" vertical="center"/>
    </xf>
    <xf numFmtId="2" fontId="54" fillId="0" borderId="0" xfId="0" applyNumberFormat="1" applyFont="1" applyFill="1" applyAlignment="1">
      <alignment vertical="center"/>
    </xf>
    <xf numFmtId="0" fontId="58" fillId="0" borderId="2" xfId="0" applyFont="1" applyBorder="1" applyAlignment="1">
      <alignment horizontal="center" vertical="center"/>
    </xf>
    <xf numFmtId="0" fontId="58" fillId="0" borderId="2" xfId="0" applyFont="1" applyBorder="1" applyAlignment="1">
      <alignment vertical="center"/>
    </xf>
    <xf numFmtId="0" fontId="4" fillId="0" borderId="15" xfId="0" applyFont="1" applyBorder="1" applyAlignment="1">
      <alignment vertical="center"/>
    </xf>
    <xf numFmtId="2" fontId="1" fillId="14" borderId="3" xfId="0" applyNumberFormat="1" applyFont="1" applyFill="1" applyBorder="1" applyAlignment="1">
      <alignment vertical="center"/>
    </xf>
    <xf numFmtId="0" fontId="4" fillId="5" borderId="24" xfId="0" applyFont="1" applyFill="1" applyBorder="1" applyAlignment="1" applyProtection="1">
      <alignment vertical="center"/>
      <protection locked="0"/>
    </xf>
    <xf numFmtId="0" fontId="11" fillId="0" borderId="0" xfId="0" applyFont="1" applyAlignment="1">
      <alignment horizontal="left" vertical="center"/>
    </xf>
    <xf numFmtId="0" fontId="0" fillId="0" borderId="0" xfId="0" applyFill="1" applyAlignment="1">
      <alignment horizontal="left"/>
    </xf>
    <xf numFmtId="0" fontId="24" fillId="5" borderId="46" xfId="0" applyFont="1" applyFill="1" applyBorder="1" applyAlignment="1" applyProtection="1">
      <protection locked="0"/>
    </xf>
    <xf numFmtId="0" fontId="0" fillId="0" borderId="0" xfId="0" applyFill="1" applyBorder="1"/>
    <xf numFmtId="3" fontId="0" fillId="0" borderId="0" xfId="0" applyNumberFormat="1" applyFill="1" applyBorder="1" applyAlignment="1" applyProtection="1">
      <alignment horizontal="center"/>
    </xf>
    <xf numFmtId="0" fontId="4" fillId="0" borderId="0" xfId="0" applyFont="1" applyFill="1" applyBorder="1" applyAlignment="1" applyProtection="1">
      <alignment horizontal="center" vertical="center" wrapText="1"/>
    </xf>
    <xf numFmtId="0" fontId="1" fillId="7" borderId="17" xfId="0" applyFont="1" applyFill="1" applyBorder="1" applyAlignment="1" applyProtection="1">
      <alignment vertical="center"/>
    </xf>
    <xf numFmtId="0" fontId="1" fillId="12" borderId="14" xfId="0" applyFont="1" applyFill="1" applyBorder="1" applyAlignment="1" applyProtection="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ill="1" applyBorder="1" applyAlignment="1">
      <alignment vertical="center"/>
    </xf>
    <xf numFmtId="4" fontId="0" fillId="0" borderId="0" xfId="0" applyNumberFormat="1" applyFill="1" applyBorder="1" applyAlignment="1">
      <alignment horizontal="center" vertical="center"/>
    </xf>
    <xf numFmtId="0" fontId="3" fillId="0" borderId="0" xfId="0" applyFont="1" applyFill="1" applyBorder="1" applyAlignment="1">
      <alignment horizontal="left" vertical="center" indent="2"/>
    </xf>
    <xf numFmtId="4" fontId="3"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4" fontId="4" fillId="0" borderId="0" xfId="0" applyNumberFormat="1" applyFont="1" applyFill="1" applyBorder="1" applyAlignment="1">
      <alignment horizontal="center" vertical="center"/>
    </xf>
    <xf numFmtId="0" fontId="4" fillId="0" borderId="0" xfId="0" applyFont="1" applyFill="1" applyBorder="1"/>
    <xf numFmtId="4" fontId="2" fillId="0" borderId="0" xfId="0" applyNumberFormat="1" applyFont="1" applyFill="1" applyBorder="1" applyAlignment="1">
      <alignment horizontal="center" vertical="center"/>
    </xf>
    <xf numFmtId="0" fontId="4" fillId="0" borderId="36" xfId="0" applyFont="1" applyFill="1" applyBorder="1" applyAlignment="1" applyProtection="1">
      <alignment horizontal="center" vertical="center" wrapText="1"/>
    </xf>
    <xf numFmtId="0" fontId="4" fillId="0" borderId="0" xfId="0" applyFont="1" applyFill="1" applyAlignment="1">
      <alignment horizontal="left"/>
    </xf>
    <xf numFmtId="3" fontId="24" fillId="0" borderId="0" xfId="0" applyNumberFormat="1" applyFont="1" applyFill="1" applyBorder="1" applyAlignment="1" applyProtection="1">
      <alignment horizontal="center" vertical="center"/>
      <protection locked="0" hidden="1"/>
    </xf>
    <xf numFmtId="0" fontId="4" fillId="0" borderId="0" xfId="0" applyFont="1" applyFill="1" applyBorder="1" applyAlignment="1">
      <alignment horizontal="left"/>
    </xf>
    <xf numFmtId="3" fontId="47" fillId="0" borderId="0" xfId="0" applyNumberFormat="1" applyFont="1" applyFill="1" applyBorder="1" applyAlignment="1" applyProtection="1">
      <alignment horizontal="center"/>
    </xf>
    <xf numFmtId="3" fontId="26" fillId="8" borderId="21" xfId="0" applyNumberFormat="1" applyFont="1" applyFill="1" applyBorder="1" applyAlignment="1" applyProtection="1">
      <alignment horizontal="center" vertical="center"/>
    </xf>
    <xf numFmtId="3" fontId="26" fillId="5" borderId="37" xfId="0" applyNumberFormat="1" applyFont="1" applyFill="1" applyBorder="1" applyAlignment="1" applyProtection="1">
      <alignment horizontal="center" vertical="center"/>
      <protection locked="0"/>
    </xf>
    <xf numFmtId="3" fontId="26" fillId="8" borderId="37" xfId="0" applyNumberFormat="1" applyFont="1" applyFill="1" applyBorder="1" applyAlignment="1" applyProtection="1">
      <alignment horizontal="center"/>
    </xf>
    <xf numFmtId="3" fontId="26" fillId="5" borderId="37" xfId="0" applyNumberFormat="1" applyFont="1" applyFill="1" applyBorder="1" applyAlignment="1" applyProtection="1">
      <alignment horizontal="center"/>
      <protection locked="0"/>
    </xf>
    <xf numFmtId="0" fontId="12" fillId="0" borderId="0" xfId="0" applyFont="1"/>
    <xf numFmtId="0" fontId="3" fillId="0" borderId="0" xfId="0" applyFont="1" applyFill="1"/>
    <xf numFmtId="0" fontId="29" fillId="0" borderId="0" xfId="0" applyFont="1" applyFill="1"/>
    <xf numFmtId="0" fontId="20" fillId="0" borderId="7" xfId="0" applyFont="1" applyFill="1" applyBorder="1" applyAlignment="1">
      <alignment vertical="center"/>
    </xf>
    <xf numFmtId="0" fontId="0" fillId="0" borderId="7" xfId="0" applyBorder="1"/>
    <xf numFmtId="0" fontId="11" fillId="0" borderId="7" xfId="0" applyFont="1" applyFill="1" applyBorder="1" applyAlignment="1">
      <alignment vertical="center"/>
    </xf>
    <xf numFmtId="166" fontId="2" fillId="0" borderId="7" xfId="0" applyNumberFormat="1" applyFont="1" applyBorder="1" applyAlignment="1">
      <alignment horizontal="center"/>
    </xf>
    <xf numFmtId="4" fontId="0" fillId="0" borderId="0" xfId="0" applyNumberFormat="1" applyFill="1"/>
    <xf numFmtId="2" fontId="0" fillId="0" borderId="0" xfId="0" applyNumberFormat="1" applyFill="1"/>
    <xf numFmtId="0" fontId="4" fillId="15" borderId="9" xfId="0" applyFont="1" applyFill="1" applyBorder="1" applyAlignment="1" applyProtection="1">
      <alignment vertical="center"/>
      <protection locked="0"/>
    </xf>
    <xf numFmtId="0" fontId="4" fillId="17" borderId="0" xfId="0" applyFont="1" applyFill="1" applyBorder="1" applyAlignment="1" applyProtection="1">
      <alignment vertical="center"/>
    </xf>
    <xf numFmtId="0" fontId="54" fillId="0" borderId="0" xfId="0" applyFont="1" applyFill="1" applyBorder="1" applyAlignment="1" applyProtection="1">
      <alignment vertical="center"/>
    </xf>
    <xf numFmtId="0" fontId="54" fillId="13" borderId="0" xfId="0" applyFont="1" applyFill="1" applyBorder="1" applyAlignment="1" applyProtection="1">
      <alignment vertical="center"/>
    </xf>
    <xf numFmtId="0" fontId="54" fillId="14" borderId="2" xfId="0" applyFont="1" applyFill="1" applyBorder="1" applyAlignment="1" applyProtection="1">
      <alignment vertical="center"/>
    </xf>
    <xf numFmtId="0" fontId="54" fillId="17" borderId="0" xfId="0" applyFont="1" applyFill="1" applyBorder="1" applyAlignment="1" applyProtection="1">
      <alignment vertical="center"/>
    </xf>
    <xf numFmtId="0" fontId="1" fillId="5" borderId="9" xfId="0" applyFont="1" applyFill="1" applyBorder="1" applyAlignment="1" applyProtection="1">
      <alignment vertical="center"/>
    </xf>
    <xf numFmtId="0" fontId="1" fillId="12" borderId="12" xfId="0" applyFont="1" applyFill="1" applyBorder="1" applyAlignment="1" applyProtection="1">
      <alignment vertical="center"/>
    </xf>
    <xf numFmtId="0" fontId="1" fillId="12" borderId="13" xfId="0" applyFont="1" applyFill="1" applyBorder="1" applyAlignment="1" applyProtection="1">
      <alignment vertical="center"/>
    </xf>
    <xf numFmtId="0" fontId="20" fillId="0" borderId="0" xfId="0" applyFont="1" applyAlignment="1" applyProtection="1">
      <alignment horizontal="right" vertical="center"/>
    </xf>
    <xf numFmtId="0" fontId="1" fillId="12" borderId="9" xfId="0" applyFont="1" applyFill="1" applyBorder="1" applyAlignment="1" applyProtection="1">
      <alignment vertical="center"/>
    </xf>
    <xf numFmtId="0" fontId="1" fillId="0" borderId="2" xfId="0" applyFont="1" applyBorder="1" applyAlignment="1" applyProtection="1">
      <alignment vertical="center"/>
    </xf>
    <xf numFmtId="0" fontId="4" fillId="4" borderId="5" xfId="0" applyFont="1" applyFill="1" applyBorder="1" applyAlignment="1" applyProtection="1">
      <alignment vertical="center"/>
    </xf>
    <xf numFmtId="0" fontId="1" fillId="0" borderId="5" xfId="0" applyFont="1" applyBorder="1" applyAlignment="1" applyProtection="1">
      <alignment vertical="center"/>
    </xf>
    <xf numFmtId="165" fontId="2" fillId="0" borderId="0" xfId="0" applyNumberFormat="1" applyFont="1" applyBorder="1" applyAlignment="1">
      <alignment horizontal="center"/>
    </xf>
    <xf numFmtId="4" fontId="4" fillId="0" borderId="0" xfId="0" applyNumberFormat="1" applyFont="1" applyFill="1" applyBorder="1"/>
    <xf numFmtId="0" fontId="26" fillId="16" borderId="0" xfId="0" applyFont="1" applyFill="1" applyBorder="1" applyAlignment="1" applyProtection="1">
      <alignment horizontal="center"/>
    </xf>
    <xf numFmtId="0" fontId="24" fillId="0" borderId="0" xfId="0" applyFont="1" applyAlignment="1">
      <alignment horizontal="center"/>
    </xf>
    <xf numFmtId="0" fontId="25" fillId="0" borderId="0" xfId="0" applyFont="1" applyAlignment="1">
      <alignment vertical="top"/>
    </xf>
    <xf numFmtId="0" fontId="24" fillId="0" borderId="0" xfId="0" applyFont="1" applyAlignment="1"/>
    <xf numFmtId="0" fontId="25" fillId="0" borderId="0" xfId="0" applyFont="1" applyAlignment="1">
      <alignment horizontal="left" vertical="top"/>
    </xf>
    <xf numFmtId="0" fontId="24" fillId="0" borderId="0" xfId="0" applyFont="1" applyAlignment="1">
      <alignment horizontal="center" vertical="top"/>
    </xf>
    <xf numFmtId="0" fontId="0" fillId="0" borderId="0" xfId="0" applyAlignment="1">
      <alignment vertical="top"/>
    </xf>
    <xf numFmtId="0" fontId="24" fillId="0" borderId="0" xfId="0" applyFont="1" applyFill="1" applyAlignment="1"/>
    <xf numFmtId="0" fontId="60" fillId="0" borderId="0" xfId="0" applyFont="1" applyAlignment="1" applyProtection="1">
      <alignment horizontal="left"/>
    </xf>
    <xf numFmtId="0" fontId="24" fillId="0" borderId="48" xfId="0" applyFont="1" applyBorder="1" applyAlignment="1">
      <alignment horizontal="center" vertical="center" wrapText="1"/>
    </xf>
    <xf numFmtId="0" fontId="26" fillId="0" borderId="48" xfId="0" applyFont="1" applyBorder="1" applyAlignment="1">
      <alignment horizontal="center" vertical="center" wrapText="1"/>
    </xf>
    <xf numFmtId="0" fontId="45"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4" fillId="0" borderId="0" xfId="0" applyFont="1" applyAlignment="1">
      <alignment horizontal="center"/>
    </xf>
    <xf numFmtId="0" fontId="42" fillId="0" borderId="47" xfId="0" applyFont="1" applyBorder="1" applyAlignment="1">
      <alignment horizontal="center" vertical="center"/>
    </xf>
    <xf numFmtId="0" fontId="24" fillId="0" borderId="48" xfId="0" applyFont="1" applyBorder="1" applyAlignment="1">
      <alignment horizontal="center" vertical="top"/>
    </xf>
    <xf numFmtId="0" fontId="26" fillId="0" borderId="48" xfId="0" applyFont="1" applyBorder="1" applyAlignment="1">
      <alignment horizontal="center" vertical="top"/>
    </xf>
    <xf numFmtId="0" fontId="24" fillId="0" borderId="0" xfId="0" applyFont="1" applyAlignment="1">
      <alignment horizontal="center" wrapText="1"/>
    </xf>
    <xf numFmtId="0" fontId="27" fillId="2" borderId="0" xfId="0" applyFont="1" applyFill="1" applyAlignment="1" applyProtection="1">
      <alignment horizontal="center"/>
      <protection hidden="1"/>
    </xf>
    <xf numFmtId="0" fontId="24" fillId="0" borderId="0" xfId="0" applyFont="1" applyAlignment="1">
      <alignment horizontal="left" vertical="top" wrapText="1"/>
    </xf>
    <xf numFmtId="0" fontId="2" fillId="0" borderId="0" xfId="0" applyFont="1" applyFill="1" applyAlignment="1">
      <alignment horizontal="left" vertical="top" wrapText="1"/>
    </xf>
    <xf numFmtId="3" fontId="26" fillId="0" borderId="0" xfId="0" applyNumberFormat="1" applyFont="1" applyFill="1" applyBorder="1" applyAlignment="1" applyProtection="1">
      <alignment horizontal="center" vertical="center"/>
    </xf>
    <xf numFmtId="0" fontId="37" fillId="0" borderId="0" xfId="0" applyFont="1" applyAlignment="1">
      <alignment horizontal="left" vertical="center" wrapText="1"/>
    </xf>
    <xf numFmtId="3" fontId="0" fillId="8" borderId="10" xfId="0" applyNumberFormat="1" applyFill="1" applyBorder="1" applyAlignment="1" applyProtection="1">
      <alignment horizontal="center"/>
    </xf>
    <xf numFmtId="3" fontId="0" fillId="8" borderId="49" xfId="0" applyNumberFormat="1" applyFill="1" applyBorder="1" applyAlignment="1" applyProtection="1">
      <alignment horizontal="center"/>
    </xf>
    <xf numFmtId="0" fontId="4" fillId="0" borderId="36" xfId="0" applyFont="1" applyBorder="1" applyAlignment="1" applyProtection="1">
      <alignment horizontal="right"/>
    </xf>
    <xf numFmtId="0" fontId="4" fillId="0" borderId="0" xfId="0" applyFont="1" applyAlignment="1" applyProtection="1">
      <alignment horizontal="right"/>
    </xf>
    <xf numFmtId="0" fontId="19" fillId="2" borderId="50" xfId="0" applyFont="1" applyFill="1" applyBorder="1" applyAlignment="1" applyProtection="1">
      <alignment horizontal="center" vertical="center" wrapText="1"/>
      <protection hidden="1"/>
    </xf>
    <xf numFmtId="0" fontId="19" fillId="2" borderId="27" xfId="0" applyFont="1" applyFill="1" applyBorder="1" applyAlignment="1" applyProtection="1">
      <alignment horizontal="center" vertical="center" wrapText="1"/>
      <protection hidden="1"/>
    </xf>
    <xf numFmtId="0" fontId="19" fillId="2" borderId="51" xfId="0" applyFont="1" applyFill="1" applyBorder="1" applyAlignment="1" applyProtection="1">
      <alignment horizontal="center" vertical="center" wrapText="1"/>
      <protection hidden="1"/>
    </xf>
    <xf numFmtId="0" fontId="19" fillId="2" borderId="36" xfId="0" applyFont="1" applyFill="1" applyBorder="1" applyAlignment="1" applyProtection="1">
      <alignment horizontal="center" vertical="center" wrapText="1"/>
      <protection hidden="1"/>
    </xf>
    <xf numFmtId="0" fontId="19" fillId="2" borderId="0" xfId="0" applyFont="1" applyFill="1" applyBorder="1" applyAlignment="1" applyProtection="1">
      <alignment horizontal="center" vertical="center" wrapText="1"/>
      <protection hidden="1"/>
    </xf>
    <xf numFmtId="0" fontId="19" fillId="2" borderId="35" xfId="0"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0" fontId="21" fillId="2" borderId="11" xfId="0" applyFont="1" applyFill="1" applyBorder="1" applyAlignment="1" applyProtection="1">
      <alignment horizontal="center" vertical="center"/>
      <protection hidden="1"/>
    </xf>
    <xf numFmtId="0" fontId="21" fillId="2" borderId="49" xfId="0" applyFont="1" applyFill="1" applyBorder="1" applyAlignment="1" applyProtection="1">
      <alignment horizontal="center" vertical="center"/>
      <protection hidden="1"/>
    </xf>
    <xf numFmtId="0" fontId="2" fillId="0" borderId="0" xfId="0" applyFont="1" applyBorder="1" applyAlignment="1" applyProtection="1">
      <alignment horizontal="left"/>
    </xf>
    <xf numFmtId="0" fontId="4" fillId="8" borderId="10" xfId="0" applyFont="1" applyFill="1" applyBorder="1" applyAlignment="1" applyProtection="1">
      <alignment horizontal="center" wrapText="1"/>
    </xf>
    <xf numFmtId="0" fontId="4" fillId="8" borderId="11" xfId="0" applyFont="1" applyFill="1" applyBorder="1" applyAlignment="1" applyProtection="1">
      <alignment horizontal="center" wrapText="1"/>
    </xf>
    <xf numFmtId="0" fontId="4" fillId="8" borderId="49" xfId="0" applyFont="1" applyFill="1" applyBorder="1" applyAlignment="1" applyProtection="1">
      <alignment horizontal="center" wrapText="1"/>
    </xf>
    <xf numFmtId="0" fontId="41" fillId="3" borderId="10" xfId="0" applyFont="1" applyFill="1" applyBorder="1" applyAlignment="1">
      <alignment horizontal="center"/>
    </xf>
    <xf numFmtId="0" fontId="41" fillId="3" borderId="11" xfId="0" applyFont="1" applyFill="1" applyBorder="1" applyAlignment="1">
      <alignment horizontal="center"/>
    </xf>
    <xf numFmtId="0" fontId="41" fillId="3" borderId="49" xfId="0" applyFont="1" applyFill="1" applyBorder="1" applyAlignment="1">
      <alignment horizontal="center"/>
    </xf>
    <xf numFmtId="0" fontId="2" fillId="7" borderId="7" xfId="0" applyFont="1" applyFill="1" applyBorder="1" applyAlignment="1">
      <alignment horizontal="center"/>
    </xf>
    <xf numFmtId="0" fontId="2" fillId="0" borderId="36" xfId="0" applyFont="1" applyBorder="1" applyAlignment="1" applyProtection="1">
      <alignment horizontal="left"/>
    </xf>
    <xf numFmtId="0" fontId="2" fillId="0" borderId="7" xfId="0" applyFont="1" applyBorder="1" applyAlignment="1">
      <alignment horizontal="center"/>
    </xf>
    <xf numFmtId="0" fontId="2" fillId="0" borderId="0" xfId="0" applyFont="1" applyAlignment="1">
      <alignment horizontal="center"/>
    </xf>
    <xf numFmtId="0" fontId="2" fillId="0" borderId="37" xfId="0" applyFont="1" applyBorder="1" applyAlignment="1">
      <alignment horizontal="center"/>
    </xf>
    <xf numFmtId="0" fontId="2" fillId="0" borderId="41" xfId="0" applyFont="1" applyBorder="1" applyAlignment="1">
      <alignment horizontal="center"/>
    </xf>
    <xf numFmtId="0" fontId="8" fillId="0" borderId="0" xfId="0" applyFont="1" applyAlignment="1">
      <alignment horizontal="left" wrapText="1"/>
    </xf>
  </cellXfs>
  <cellStyles count="2">
    <cellStyle name="Milliers" xfId="1" builtinId="3"/>
    <cellStyle name="Normal" xfId="0" builtinId="0"/>
  </cellStyles>
  <dxfs count="58">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ill>
        <patternFill>
          <bgColor indexed="42"/>
        </patternFill>
      </fill>
      <border>
        <left style="thin">
          <color indexed="55"/>
        </left>
        <right style="thin">
          <color indexed="55"/>
        </right>
        <top style="thin">
          <color indexed="55"/>
        </top>
        <bottom style="thin">
          <color indexed="55"/>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border>
        <left style="thin">
          <color indexed="55"/>
        </left>
        <right style="thin">
          <color indexed="55"/>
        </right>
        <top style="thin">
          <color indexed="55"/>
        </top>
        <bottom style="thin">
          <color indexed="55"/>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4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pour tout l'établissement </a:t>
            </a:r>
          </a:p>
        </c:rich>
      </c:tx>
      <c:layout>
        <c:manualLayout>
          <c:xMode val="edge"/>
          <c:yMode val="edge"/>
          <c:x val="0.26658176656489369"/>
          <c:y val="3.1707271885132005E-2"/>
        </c:manualLayout>
      </c:layout>
      <c:overlay val="0"/>
      <c:spPr>
        <a:noFill/>
        <a:ln w="25400">
          <a:noFill/>
        </a:ln>
      </c:spPr>
    </c:title>
    <c:autoTitleDeleted val="0"/>
    <c:plotArea>
      <c:layout>
        <c:manualLayout>
          <c:layoutTarget val="inner"/>
          <c:xMode val="edge"/>
          <c:yMode val="edge"/>
          <c:x val="9.4387813887499686E-2"/>
          <c:y val="0.15609756097560976"/>
          <c:w val="0.8214290830209432"/>
          <c:h val="0.54390243902439028"/>
        </c:manualLayout>
      </c:layout>
      <c:barChart>
        <c:barDir val="col"/>
        <c:grouping val="clustered"/>
        <c:varyColors val="0"/>
        <c:ser>
          <c:idx val="6"/>
          <c:order val="0"/>
          <c:tx>
            <c:strRef>
              <c:f>Evolution!$I$6</c:f>
              <c:strCache>
                <c:ptCount val="1"/>
                <c:pt idx="0">
                  <c:v>2017</c:v>
                </c:pt>
              </c:strCache>
            </c:strRef>
          </c:tx>
          <c:spPr>
            <a:solidFill>
              <a:srgbClr val="FF9900"/>
            </a:solidFill>
            <a:ln w="12700">
              <a:solidFill>
                <a:srgbClr val="000000"/>
              </a:solidFill>
              <a:prstDash val="solid"/>
            </a:ln>
          </c:spPr>
          <c:invertIfNegative val="0"/>
          <c:cat>
            <c:strRef>
              <c:f>Evolution!$B$7:$B$26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Evolution!$I$7:$I$26</c:f>
              <c:numCache>
                <c:formatCode>#,##0.00</c:formatCode>
                <c:ptCount val="20"/>
              </c:numCache>
            </c:numRef>
          </c:val>
          <c:extLst>
            <c:ext xmlns:c16="http://schemas.microsoft.com/office/drawing/2014/chart" uri="{C3380CC4-5D6E-409C-BE32-E72D297353CC}">
              <c16:uniqueId val="{00000000-3118-4FED-8C3E-4AA1089CF7FE}"/>
            </c:ext>
          </c:extLst>
        </c:ser>
        <c:ser>
          <c:idx val="5"/>
          <c:order val="1"/>
          <c:tx>
            <c:strRef>
              <c:f>Evolution!$H$6</c:f>
              <c:strCache>
                <c:ptCount val="1"/>
                <c:pt idx="0">
                  <c:v>2018</c:v>
                </c:pt>
              </c:strCache>
            </c:strRef>
          </c:tx>
          <c:spPr>
            <a:solidFill>
              <a:srgbClr val="333333"/>
            </a:solidFill>
            <a:ln w="12700">
              <a:solidFill>
                <a:srgbClr val="000000"/>
              </a:solidFill>
              <a:prstDash val="solid"/>
            </a:ln>
          </c:spPr>
          <c:invertIfNegative val="0"/>
          <c:cat>
            <c:strRef>
              <c:f>Evolution!$B$7:$B$26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Evolution!$H$7:$H$26</c:f>
              <c:numCache>
                <c:formatCode>#,##0.00</c:formatCode>
                <c:ptCount val="20"/>
              </c:numCache>
            </c:numRef>
          </c:val>
          <c:extLst>
            <c:ext xmlns:c16="http://schemas.microsoft.com/office/drawing/2014/chart" uri="{C3380CC4-5D6E-409C-BE32-E72D297353CC}">
              <c16:uniqueId val="{00000001-3118-4FED-8C3E-4AA1089CF7FE}"/>
            </c:ext>
          </c:extLst>
        </c:ser>
        <c:ser>
          <c:idx val="4"/>
          <c:order val="2"/>
          <c:tx>
            <c:strRef>
              <c:f>Evolution!$G$6</c:f>
              <c:strCache>
                <c:ptCount val="1"/>
                <c:pt idx="0">
                  <c:v>2019</c:v>
                </c:pt>
              </c:strCache>
            </c:strRef>
          </c:tx>
          <c:spPr>
            <a:solidFill>
              <a:srgbClr val="FF99CC"/>
            </a:solidFill>
            <a:ln w="12700">
              <a:solidFill>
                <a:srgbClr val="000000"/>
              </a:solidFill>
              <a:prstDash val="solid"/>
            </a:ln>
          </c:spPr>
          <c:invertIfNegative val="0"/>
          <c:cat>
            <c:strRef>
              <c:f>Evolution!$B$7:$B$26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Evolution!$G$7:$G$26</c:f>
              <c:numCache>
                <c:formatCode>#,##0.00</c:formatCode>
                <c:ptCount val="20"/>
              </c:numCache>
            </c:numRef>
          </c:val>
          <c:extLst>
            <c:ext xmlns:c16="http://schemas.microsoft.com/office/drawing/2014/chart" uri="{C3380CC4-5D6E-409C-BE32-E72D297353CC}">
              <c16:uniqueId val="{00000002-3118-4FED-8C3E-4AA1089CF7FE}"/>
            </c:ext>
          </c:extLst>
        </c:ser>
        <c:ser>
          <c:idx val="3"/>
          <c:order val="3"/>
          <c:tx>
            <c:strRef>
              <c:f>Evolution!$F$6</c:f>
              <c:strCache>
                <c:ptCount val="1"/>
                <c:pt idx="0">
                  <c:v>2020</c:v>
                </c:pt>
              </c:strCache>
            </c:strRef>
          </c:tx>
          <c:spPr>
            <a:solidFill>
              <a:srgbClr val="CCFFCC"/>
            </a:solidFill>
            <a:ln w="12700">
              <a:solidFill>
                <a:srgbClr val="000000"/>
              </a:solidFill>
              <a:prstDash val="solid"/>
            </a:ln>
          </c:spPr>
          <c:invertIfNegative val="0"/>
          <c:cat>
            <c:strRef>
              <c:f>Evolution!$B$7:$B$26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Evolution!$F$7:$F$26</c:f>
              <c:numCache>
                <c:formatCode>#,##0.00</c:formatCode>
                <c:ptCount val="20"/>
              </c:numCache>
            </c:numRef>
          </c:val>
          <c:extLst>
            <c:ext xmlns:c16="http://schemas.microsoft.com/office/drawing/2014/chart" uri="{C3380CC4-5D6E-409C-BE32-E72D297353CC}">
              <c16:uniqueId val="{00000003-3118-4FED-8C3E-4AA1089CF7FE}"/>
            </c:ext>
          </c:extLst>
        </c:ser>
        <c:ser>
          <c:idx val="0"/>
          <c:order val="4"/>
          <c:tx>
            <c:strRef>
              <c:f>Evolution!$E$6</c:f>
              <c:strCache>
                <c:ptCount val="1"/>
                <c:pt idx="0">
                  <c:v>2021</c:v>
                </c:pt>
              </c:strCache>
            </c:strRef>
          </c:tx>
          <c:spPr>
            <a:solidFill>
              <a:srgbClr val="9999FF"/>
            </a:solidFill>
            <a:ln w="12700">
              <a:solidFill>
                <a:srgbClr val="000000"/>
              </a:solidFill>
              <a:prstDash val="solid"/>
            </a:ln>
          </c:spPr>
          <c:invertIfNegative val="0"/>
          <c:cat>
            <c:strRef>
              <c:f>Evolution!$B$7:$B$26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Evolution!$E$7:$E$26</c:f>
              <c:numCache>
                <c:formatCode>#,##0.00</c:formatCode>
                <c:ptCount val="20"/>
              </c:numCache>
            </c:numRef>
          </c:val>
          <c:extLst>
            <c:ext xmlns:c16="http://schemas.microsoft.com/office/drawing/2014/chart" uri="{C3380CC4-5D6E-409C-BE32-E72D297353CC}">
              <c16:uniqueId val="{00000004-3118-4FED-8C3E-4AA1089CF7FE}"/>
            </c:ext>
          </c:extLst>
        </c:ser>
        <c:ser>
          <c:idx val="1"/>
          <c:order val="5"/>
          <c:tx>
            <c:strRef>
              <c:f>Evolution!$D$6</c:f>
              <c:strCache>
                <c:ptCount val="1"/>
                <c:pt idx="0">
                  <c:v>2022</c:v>
                </c:pt>
              </c:strCache>
            </c:strRef>
          </c:tx>
          <c:spPr>
            <a:solidFill>
              <a:srgbClr val="993366"/>
            </a:solidFill>
            <a:ln w="12700">
              <a:solidFill>
                <a:srgbClr val="000000"/>
              </a:solidFill>
              <a:prstDash val="solid"/>
            </a:ln>
          </c:spPr>
          <c:invertIfNegative val="0"/>
          <c:cat>
            <c:strRef>
              <c:f>Evolution!$B$7:$B$26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Evolution!$D$7:$D$26</c:f>
              <c:numCache>
                <c:formatCode>#,##0.00</c:formatCode>
                <c:ptCount val="20"/>
              </c:numCache>
            </c:numRef>
          </c:val>
          <c:extLst>
            <c:ext xmlns:c16="http://schemas.microsoft.com/office/drawing/2014/chart" uri="{C3380CC4-5D6E-409C-BE32-E72D297353CC}">
              <c16:uniqueId val="{00000005-3118-4FED-8C3E-4AA1089CF7FE}"/>
            </c:ext>
          </c:extLst>
        </c:ser>
        <c:ser>
          <c:idx val="2"/>
          <c:order val="6"/>
          <c:tx>
            <c:strRef>
              <c:f>Evolution!$C$6</c:f>
              <c:strCache>
                <c:ptCount val="1"/>
                <c:pt idx="0">
                  <c:v>2023</c:v>
                </c:pt>
              </c:strCache>
            </c:strRef>
          </c:tx>
          <c:spPr>
            <a:solidFill>
              <a:srgbClr val="FFFFCC"/>
            </a:solidFill>
            <a:ln w="12700">
              <a:solidFill>
                <a:srgbClr val="000000"/>
              </a:solidFill>
              <a:prstDash val="solid"/>
            </a:ln>
          </c:spPr>
          <c:invertIfNegative val="0"/>
          <c:cat>
            <c:strRef>
              <c:f>Evolution!$B$7:$B$26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Evolution!$C$7:$C$26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3118-4FED-8C3E-4AA1089CF7FE}"/>
            </c:ext>
          </c:extLst>
        </c:ser>
        <c:dLbls>
          <c:showLegendKey val="0"/>
          <c:showVal val="0"/>
          <c:showCatName val="0"/>
          <c:showSerName val="0"/>
          <c:showPercent val="0"/>
          <c:showBubbleSize val="0"/>
        </c:dLbls>
        <c:gapWidth val="150"/>
        <c:axId val="361833008"/>
        <c:axId val="1"/>
      </c:barChart>
      <c:catAx>
        <c:axId val="361833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408163265306121E-2"/>
              <c:y val="0.3048779373166589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1833008"/>
        <c:crosses val="autoZero"/>
        <c:crossBetween val="between"/>
      </c:valAx>
      <c:spPr>
        <a:noFill/>
        <a:ln w="25400">
          <a:noFill/>
        </a:ln>
      </c:spPr>
    </c:plotArea>
    <c:legend>
      <c:legendPos val="r"/>
      <c:layout>
        <c:manualLayout>
          <c:xMode val="edge"/>
          <c:yMode val="edge"/>
          <c:x val="0.92984747442283999"/>
          <c:y val="0.25176470588235295"/>
          <c:w val="6.1224489795918324E-2"/>
          <c:h val="0.34352941176470581"/>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en  Hématologie</a:t>
            </a:r>
          </a:p>
        </c:rich>
      </c:tx>
      <c:layout>
        <c:manualLayout>
          <c:xMode val="edge"/>
          <c:yMode val="edge"/>
          <c:x val="0.30000013289478056"/>
          <c:y val="3.2663404938460358E-2"/>
        </c:manualLayout>
      </c:layout>
      <c:overlay val="0"/>
      <c:spPr>
        <a:noFill/>
        <a:ln w="25400">
          <a:noFill/>
        </a:ln>
      </c:spPr>
    </c:title>
    <c:autoTitleDeleted val="0"/>
    <c:plotArea>
      <c:layout>
        <c:manualLayout>
          <c:layoutTarget val="inner"/>
          <c:xMode val="edge"/>
          <c:yMode val="edge"/>
          <c:x val="9.36709439718552E-2"/>
          <c:y val="0.16080402010050251"/>
          <c:w val="0.82278531867170113"/>
          <c:h val="0.53015075376884424"/>
        </c:manualLayout>
      </c:layout>
      <c:barChart>
        <c:barDir val="col"/>
        <c:grouping val="clustered"/>
        <c:varyColors val="0"/>
        <c:ser>
          <c:idx val="6"/>
          <c:order val="0"/>
          <c:tx>
            <c:strRef>
              <c:f>Evolution!$I$248</c:f>
              <c:strCache>
                <c:ptCount val="1"/>
                <c:pt idx="0">
                  <c:v>2017</c:v>
                </c:pt>
              </c:strCache>
            </c:strRef>
          </c:tx>
          <c:spPr>
            <a:solidFill>
              <a:srgbClr val="FF9900"/>
            </a:solidFill>
            <a:ln w="12700">
              <a:solidFill>
                <a:srgbClr val="000000"/>
              </a:solidFill>
              <a:prstDash val="solid"/>
            </a:ln>
          </c:spPr>
          <c:invertIfNegative val="0"/>
          <c:cat>
            <c:strRef>
              <c:f>Evolution!$B$249:$B$268</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Evolution!$I$249:$I$268</c:f>
              <c:numCache>
                <c:formatCode>#,##0.00</c:formatCode>
                <c:ptCount val="20"/>
              </c:numCache>
            </c:numRef>
          </c:val>
          <c:extLst>
            <c:ext xmlns:c16="http://schemas.microsoft.com/office/drawing/2014/chart" uri="{C3380CC4-5D6E-409C-BE32-E72D297353CC}">
              <c16:uniqueId val="{00000000-56C8-457F-9B27-39F118E4A174}"/>
            </c:ext>
          </c:extLst>
        </c:ser>
        <c:ser>
          <c:idx val="5"/>
          <c:order val="1"/>
          <c:tx>
            <c:strRef>
              <c:f>Evolution!$H$248</c:f>
              <c:strCache>
                <c:ptCount val="1"/>
                <c:pt idx="0">
                  <c:v>2018</c:v>
                </c:pt>
              </c:strCache>
            </c:strRef>
          </c:tx>
          <c:spPr>
            <a:solidFill>
              <a:srgbClr val="333333"/>
            </a:solidFill>
            <a:ln w="12700">
              <a:solidFill>
                <a:srgbClr val="000000"/>
              </a:solidFill>
              <a:prstDash val="solid"/>
            </a:ln>
          </c:spPr>
          <c:invertIfNegative val="0"/>
          <c:cat>
            <c:strRef>
              <c:f>Evolution!$B$249:$B$268</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Evolution!$H$249:$H$268</c:f>
              <c:numCache>
                <c:formatCode>#,##0.00</c:formatCode>
                <c:ptCount val="20"/>
              </c:numCache>
            </c:numRef>
          </c:val>
          <c:extLst>
            <c:ext xmlns:c16="http://schemas.microsoft.com/office/drawing/2014/chart" uri="{C3380CC4-5D6E-409C-BE32-E72D297353CC}">
              <c16:uniqueId val="{00000001-56C8-457F-9B27-39F118E4A174}"/>
            </c:ext>
          </c:extLst>
        </c:ser>
        <c:ser>
          <c:idx val="4"/>
          <c:order val="2"/>
          <c:tx>
            <c:strRef>
              <c:f>Evolution!$G$248</c:f>
              <c:strCache>
                <c:ptCount val="1"/>
                <c:pt idx="0">
                  <c:v>2019</c:v>
                </c:pt>
              </c:strCache>
            </c:strRef>
          </c:tx>
          <c:spPr>
            <a:solidFill>
              <a:srgbClr val="FF99CC"/>
            </a:solidFill>
            <a:ln w="12700">
              <a:solidFill>
                <a:srgbClr val="000000"/>
              </a:solidFill>
              <a:prstDash val="solid"/>
            </a:ln>
          </c:spPr>
          <c:invertIfNegative val="0"/>
          <c:cat>
            <c:strRef>
              <c:f>Evolution!$B$249:$B$268</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Evolution!$G$249:$G$268</c:f>
              <c:numCache>
                <c:formatCode>#,##0.00</c:formatCode>
                <c:ptCount val="20"/>
              </c:numCache>
            </c:numRef>
          </c:val>
          <c:extLst>
            <c:ext xmlns:c16="http://schemas.microsoft.com/office/drawing/2014/chart" uri="{C3380CC4-5D6E-409C-BE32-E72D297353CC}">
              <c16:uniqueId val="{00000002-56C8-457F-9B27-39F118E4A174}"/>
            </c:ext>
          </c:extLst>
        </c:ser>
        <c:ser>
          <c:idx val="3"/>
          <c:order val="3"/>
          <c:tx>
            <c:strRef>
              <c:f>Evolution!$F$248</c:f>
              <c:strCache>
                <c:ptCount val="1"/>
                <c:pt idx="0">
                  <c:v>2020</c:v>
                </c:pt>
              </c:strCache>
            </c:strRef>
          </c:tx>
          <c:spPr>
            <a:solidFill>
              <a:srgbClr val="CCFFCC"/>
            </a:solidFill>
            <a:ln w="12700">
              <a:solidFill>
                <a:srgbClr val="000000"/>
              </a:solidFill>
              <a:prstDash val="solid"/>
            </a:ln>
          </c:spPr>
          <c:invertIfNegative val="0"/>
          <c:cat>
            <c:strRef>
              <c:f>Evolution!$B$249:$B$268</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Evolution!$F$249:$F$268</c:f>
              <c:numCache>
                <c:formatCode>#,##0.00</c:formatCode>
                <c:ptCount val="20"/>
              </c:numCache>
            </c:numRef>
          </c:val>
          <c:extLst>
            <c:ext xmlns:c16="http://schemas.microsoft.com/office/drawing/2014/chart" uri="{C3380CC4-5D6E-409C-BE32-E72D297353CC}">
              <c16:uniqueId val="{00000003-56C8-457F-9B27-39F118E4A174}"/>
            </c:ext>
          </c:extLst>
        </c:ser>
        <c:ser>
          <c:idx val="0"/>
          <c:order val="4"/>
          <c:tx>
            <c:strRef>
              <c:f>Evolution!$E$248</c:f>
              <c:strCache>
                <c:ptCount val="1"/>
                <c:pt idx="0">
                  <c:v>2021</c:v>
                </c:pt>
              </c:strCache>
            </c:strRef>
          </c:tx>
          <c:spPr>
            <a:solidFill>
              <a:srgbClr val="9999FF"/>
            </a:solidFill>
            <a:ln w="12700">
              <a:solidFill>
                <a:srgbClr val="000000"/>
              </a:solidFill>
              <a:prstDash val="solid"/>
            </a:ln>
          </c:spPr>
          <c:invertIfNegative val="0"/>
          <c:cat>
            <c:strRef>
              <c:f>Evolution!$B$249:$B$268</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Evolution!$E$249:$E$268</c:f>
              <c:numCache>
                <c:formatCode>#,##0.00</c:formatCode>
                <c:ptCount val="20"/>
              </c:numCache>
            </c:numRef>
          </c:val>
          <c:extLst>
            <c:ext xmlns:c16="http://schemas.microsoft.com/office/drawing/2014/chart" uri="{C3380CC4-5D6E-409C-BE32-E72D297353CC}">
              <c16:uniqueId val="{00000004-56C8-457F-9B27-39F118E4A174}"/>
            </c:ext>
          </c:extLst>
        </c:ser>
        <c:ser>
          <c:idx val="1"/>
          <c:order val="5"/>
          <c:tx>
            <c:strRef>
              <c:f>Evolution!$D$248</c:f>
              <c:strCache>
                <c:ptCount val="1"/>
                <c:pt idx="0">
                  <c:v>2022</c:v>
                </c:pt>
              </c:strCache>
            </c:strRef>
          </c:tx>
          <c:spPr>
            <a:solidFill>
              <a:srgbClr val="993366"/>
            </a:solidFill>
            <a:ln w="12700">
              <a:solidFill>
                <a:srgbClr val="000000"/>
              </a:solidFill>
              <a:prstDash val="solid"/>
            </a:ln>
          </c:spPr>
          <c:invertIfNegative val="0"/>
          <c:cat>
            <c:strRef>
              <c:f>Evolution!$B$249:$B$268</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Evolution!$D$249:$D$268</c:f>
              <c:numCache>
                <c:formatCode>#,##0.00</c:formatCode>
                <c:ptCount val="20"/>
              </c:numCache>
            </c:numRef>
          </c:val>
          <c:extLst>
            <c:ext xmlns:c16="http://schemas.microsoft.com/office/drawing/2014/chart" uri="{C3380CC4-5D6E-409C-BE32-E72D297353CC}">
              <c16:uniqueId val="{00000005-56C8-457F-9B27-39F118E4A174}"/>
            </c:ext>
          </c:extLst>
        </c:ser>
        <c:ser>
          <c:idx val="2"/>
          <c:order val="6"/>
          <c:tx>
            <c:strRef>
              <c:f>Evolution!$C$248</c:f>
              <c:strCache>
                <c:ptCount val="1"/>
                <c:pt idx="0">
                  <c:v>2023</c:v>
                </c:pt>
              </c:strCache>
            </c:strRef>
          </c:tx>
          <c:spPr>
            <a:solidFill>
              <a:srgbClr val="FFFFCC"/>
            </a:solidFill>
            <a:ln w="12700">
              <a:solidFill>
                <a:srgbClr val="000000"/>
              </a:solidFill>
              <a:prstDash val="solid"/>
            </a:ln>
          </c:spPr>
          <c:invertIfNegative val="0"/>
          <c:cat>
            <c:strRef>
              <c:f>Evolution!$B$249:$B$268</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Evolution!$C$249:$C$268</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56C8-457F-9B27-39F118E4A174}"/>
            </c:ext>
          </c:extLst>
        </c:ser>
        <c:dLbls>
          <c:showLegendKey val="0"/>
          <c:showVal val="0"/>
          <c:showCatName val="0"/>
          <c:showSerName val="0"/>
          <c:showPercent val="0"/>
          <c:showBubbleSize val="0"/>
        </c:dLbls>
        <c:gapWidth val="150"/>
        <c:axId val="467412528"/>
        <c:axId val="1"/>
      </c:barChart>
      <c:catAx>
        <c:axId val="467412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253164556962026E-2"/>
              <c:y val="0.2989949799964324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467412528"/>
        <c:crosses val="autoZero"/>
        <c:crossBetween val="between"/>
      </c:valAx>
      <c:spPr>
        <a:noFill/>
        <a:ln w="25400">
          <a:noFill/>
        </a:ln>
      </c:spPr>
    </c:plotArea>
    <c:legend>
      <c:legendPos val="r"/>
      <c:layout>
        <c:manualLayout>
          <c:xMode val="edge"/>
          <c:yMode val="edge"/>
          <c:wMode val="edge"/>
          <c:hMode val="edge"/>
          <c:x val="0.93038027841456528"/>
          <c:y val="0.24514588589047728"/>
          <c:w val="0.99113977208545134"/>
          <c:h val="0.59708814310832503"/>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en  Maladies infectieuses</a:t>
            </a:r>
          </a:p>
        </c:rich>
      </c:tx>
      <c:layout>
        <c:manualLayout>
          <c:xMode val="edge"/>
          <c:yMode val="edge"/>
          <c:x val="0.26376453903569352"/>
          <c:y val="3.1784776902887134E-2"/>
        </c:manualLayout>
      </c:layout>
      <c:overlay val="0"/>
      <c:spPr>
        <a:noFill/>
        <a:ln w="25400">
          <a:noFill/>
        </a:ln>
      </c:spPr>
    </c:title>
    <c:autoTitleDeleted val="0"/>
    <c:plotArea>
      <c:layout>
        <c:manualLayout>
          <c:layoutTarget val="inner"/>
          <c:xMode val="edge"/>
          <c:yMode val="edge"/>
          <c:x val="9.4750379340376015E-2"/>
          <c:y val="0.15647940441554814"/>
          <c:w val="0.82074315077271653"/>
          <c:h val="0.54278793406643255"/>
        </c:manualLayout>
      </c:layout>
      <c:barChart>
        <c:barDir val="col"/>
        <c:grouping val="clustered"/>
        <c:varyColors val="0"/>
        <c:ser>
          <c:idx val="6"/>
          <c:order val="0"/>
          <c:tx>
            <c:strRef>
              <c:f>Evolution!$I$276</c:f>
              <c:strCache>
                <c:ptCount val="1"/>
                <c:pt idx="0">
                  <c:v>2017</c:v>
                </c:pt>
              </c:strCache>
            </c:strRef>
          </c:tx>
          <c:spPr>
            <a:solidFill>
              <a:srgbClr val="FF9900"/>
            </a:solidFill>
            <a:ln w="12700">
              <a:solidFill>
                <a:srgbClr val="000000"/>
              </a:solidFill>
              <a:prstDash val="solid"/>
            </a:ln>
          </c:spPr>
          <c:invertIfNegative val="0"/>
          <c:cat>
            <c:strRef>
              <c:f>Evolution!$B$277:$B$296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Evolution!$I$277:$I$296</c:f>
              <c:numCache>
                <c:formatCode>#,##0.00</c:formatCode>
                <c:ptCount val="20"/>
              </c:numCache>
            </c:numRef>
          </c:val>
          <c:extLst>
            <c:ext xmlns:c16="http://schemas.microsoft.com/office/drawing/2014/chart" uri="{C3380CC4-5D6E-409C-BE32-E72D297353CC}">
              <c16:uniqueId val="{00000000-D72B-4C45-8817-C091F56EDCD8}"/>
            </c:ext>
          </c:extLst>
        </c:ser>
        <c:ser>
          <c:idx val="5"/>
          <c:order val="1"/>
          <c:tx>
            <c:strRef>
              <c:f>Evolution!$H$276</c:f>
              <c:strCache>
                <c:ptCount val="1"/>
                <c:pt idx="0">
                  <c:v>2018</c:v>
                </c:pt>
              </c:strCache>
            </c:strRef>
          </c:tx>
          <c:spPr>
            <a:solidFill>
              <a:srgbClr val="333333"/>
            </a:solidFill>
            <a:ln w="12700">
              <a:solidFill>
                <a:srgbClr val="000000"/>
              </a:solidFill>
              <a:prstDash val="solid"/>
            </a:ln>
          </c:spPr>
          <c:invertIfNegative val="0"/>
          <c:cat>
            <c:strRef>
              <c:f>Evolution!$B$277:$B$296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Evolution!$H$277:$H$296</c:f>
              <c:numCache>
                <c:formatCode>#,##0.00</c:formatCode>
                <c:ptCount val="20"/>
              </c:numCache>
            </c:numRef>
          </c:val>
          <c:extLst>
            <c:ext xmlns:c16="http://schemas.microsoft.com/office/drawing/2014/chart" uri="{C3380CC4-5D6E-409C-BE32-E72D297353CC}">
              <c16:uniqueId val="{00000001-D72B-4C45-8817-C091F56EDCD8}"/>
            </c:ext>
          </c:extLst>
        </c:ser>
        <c:ser>
          <c:idx val="4"/>
          <c:order val="2"/>
          <c:tx>
            <c:strRef>
              <c:f>Evolution!$G$276</c:f>
              <c:strCache>
                <c:ptCount val="1"/>
                <c:pt idx="0">
                  <c:v>2019</c:v>
                </c:pt>
              </c:strCache>
            </c:strRef>
          </c:tx>
          <c:spPr>
            <a:solidFill>
              <a:srgbClr val="FF99CC"/>
            </a:solidFill>
            <a:ln w="12700">
              <a:solidFill>
                <a:srgbClr val="000000"/>
              </a:solidFill>
              <a:prstDash val="solid"/>
            </a:ln>
          </c:spPr>
          <c:invertIfNegative val="0"/>
          <c:cat>
            <c:strRef>
              <c:f>Evolution!$B$277:$B$296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Evolution!$G$277:$G$296</c:f>
              <c:numCache>
                <c:formatCode>#,##0.00</c:formatCode>
                <c:ptCount val="20"/>
              </c:numCache>
            </c:numRef>
          </c:val>
          <c:extLst>
            <c:ext xmlns:c16="http://schemas.microsoft.com/office/drawing/2014/chart" uri="{C3380CC4-5D6E-409C-BE32-E72D297353CC}">
              <c16:uniqueId val="{00000002-D72B-4C45-8817-C091F56EDCD8}"/>
            </c:ext>
          </c:extLst>
        </c:ser>
        <c:ser>
          <c:idx val="3"/>
          <c:order val="3"/>
          <c:tx>
            <c:strRef>
              <c:f>Evolution!$F$276</c:f>
              <c:strCache>
                <c:ptCount val="1"/>
                <c:pt idx="0">
                  <c:v>2020</c:v>
                </c:pt>
              </c:strCache>
            </c:strRef>
          </c:tx>
          <c:spPr>
            <a:solidFill>
              <a:srgbClr val="CCFFCC"/>
            </a:solidFill>
            <a:ln w="12700">
              <a:solidFill>
                <a:srgbClr val="000000"/>
              </a:solidFill>
              <a:prstDash val="solid"/>
            </a:ln>
          </c:spPr>
          <c:invertIfNegative val="0"/>
          <c:cat>
            <c:strRef>
              <c:f>Evolution!$B$277:$B$296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Evolution!$F$277:$F$296</c:f>
              <c:numCache>
                <c:formatCode>#,##0.00</c:formatCode>
                <c:ptCount val="20"/>
              </c:numCache>
            </c:numRef>
          </c:val>
          <c:extLst>
            <c:ext xmlns:c16="http://schemas.microsoft.com/office/drawing/2014/chart" uri="{C3380CC4-5D6E-409C-BE32-E72D297353CC}">
              <c16:uniqueId val="{00000003-D72B-4C45-8817-C091F56EDCD8}"/>
            </c:ext>
          </c:extLst>
        </c:ser>
        <c:ser>
          <c:idx val="0"/>
          <c:order val="4"/>
          <c:tx>
            <c:strRef>
              <c:f>Evolution!$E$276</c:f>
              <c:strCache>
                <c:ptCount val="1"/>
                <c:pt idx="0">
                  <c:v>2021</c:v>
                </c:pt>
              </c:strCache>
            </c:strRef>
          </c:tx>
          <c:spPr>
            <a:solidFill>
              <a:srgbClr val="9999FF"/>
            </a:solidFill>
            <a:ln w="12700">
              <a:solidFill>
                <a:srgbClr val="000000"/>
              </a:solidFill>
              <a:prstDash val="solid"/>
            </a:ln>
          </c:spPr>
          <c:invertIfNegative val="0"/>
          <c:cat>
            <c:strRef>
              <c:f>Evolution!$B$277:$B$296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Evolution!$E$277:$E$296</c:f>
              <c:numCache>
                <c:formatCode>#,##0.00</c:formatCode>
                <c:ptCount val="20"/>
              </c:numCache>
            </c:numRef>
          </c:val>
          <c:extLst>
            <c:ext xmlns:c16="http://schemas.microsoft.com/office/drawing/2014/chart" uri="{C3380CC4-5D6E-409C-BE32-E72D297353CC}">
              <c16:uniqueId val="{00000004-D72B-4C45-8817-C091F56EDCD8}"/>
            </c:ext>
          </c:extLst>
        </c:ser>
        <c:ser>
          <c:idx val="1"/>
          <c:order val="5"/>
          <c:tx>
            <c:strRef>
              <c:f>Evolution!$D$276</c:f>
              <c:strCache>
                <c:ptCount val="1"/>
                <c:pt idx="0">
                  <c:v>2022</c:v>
                </c:pt>
              </c:strCache>
            </c:strRef>
          </c:tx>
          <c:spPr>
            <a:solidFill>
              <a:srgbClr val="993366"/>
            </a:solidFill>
            <a:ln w="12700">
              <a:solidFill>
                <a:srgbClr val="000000"/>
              </a:solidFill>
              <a:prstDash val="solid"/>
            </a:ln>
          </c:spPr>
          <c:invertIfNegative val="0"/>
          <c:cat>
            <c:strRef>
              <c:f>Evolution!$B$277:$B$296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Evolution!$D$277:$D$296</c:f>
              <c:numCache>
                <c:formatCode>#,##0.00</c:formatCode>
                <c:ptCount val="20"/>
              </c:numCache>
            </c:numRef>
          </c:val>
          <c:extLst>
            <c:ext xmlns:c16="http://schemas.microsoft.com/office/drawing/2014/chart" uri="{C3380CC4-5D6E-409C-BE32-E72D297353CC}">
              <c16:uniqueId val="{00000005-D72B-4C45-8817-C091F56EDCD8}"/>
            </c:ext>
          </c:extLst>
        </c:ser>
        <c:ser>
          <c:idx val="2"/>
          <c:order val="6"/>
          <c:tx>
            <c:strRef>
              <c:f>Evolution!$C$276</c:f>
              <c:strCache>
                <c:ptCount val="1"/>
                <c:pt idx="0">
                  <c:v>2023</c:v>
                </c:pt>
              </c:strCache>
            </c:strRef>
          </c:tx>
          <c:spPr>
            <a:solidFill>
              <a:srgbClr val="FFFFCC"/>
            </a:solidFill>
            <a:ln w="12700">
              <a:solidFill>
                <a:srgbClr val="000000"/>
              </a:solidFill>
              <a:prstDash val="solid"/>
            </a:ln>
          </c:spPr>
          <c:invertIfNegative val="0"/>
          <c:cat>
            <c:strRef>
              <c:f>Evolution!$B$277:$B$296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Evolution!$C$277:$C$296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D72B-4C45-8817-C091F56EDCD8}"/>
            </c:ext>
          </c:extLst>
        </c:ser>
        <c:dLbls>
          <c:showLegendKey val="0"/>
          <c:showVal val="0"/>
          <c:showCatName val="0"/>
          <c:showSerName val="0"/>
          <c:showPercent val="0"/>
          <c:showBubbleSize val="0"/>
        </c:dLbls>
        <c:gapWidth val="150"/>
        <c:axId val="467411872"/>
        <c:axId val="1"/>
      </c:barChart>
      <c:catAx>
        <c:axId val="46741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486555697823303E-2"/>
              <c:y val="0.3056237309958896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467411872"/>
        <c:crosses val="autoZero"/>
        <c:crossBetween val="between"/>
      </c:valAx>
      <c:spPr>
        <a:noFill/>
        <a:ln w="25400">
          <a:noFill/>
        </a:ln>
      </c:spPr>
    </c:plotArea>
    <c:legend>
      <c:legendPos val="r"/>
      <c:layout>
        <c:manualLayout>
          <c:xMode val="edge"/>
          <c:yMode val="edge"/>
          <c:wMode val="edge"/>
          <c:hMode val="edge"/>
          <c:x val="0.92829759276249235"/>
          <c:y val="0.25471722874263358"/>
          <c:w val="0.9897572598559623"/>
          <c:h val="0.5990573466052592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91373801916932"/>
          <c:y val="0.11000035807408227"/>
          <c:w val="0.36741214057507987"/>
          <c:h val="0.76666916233451277"/>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8189-4970-9A7C-026A26429DEB}"/>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8189-4970-9A7C-026A26429DEB}"/>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8189-4970-9A7C-026A26429DEB}"/>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8189-4970-9A7C-026A26429DEB}"/>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8189-4970-9A7C-026A26429DEB}"/>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8189-4970-9A7C-026A26429DEB}"/>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8189-4970-9A7C-026A26429DEB}"/>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8189-4970-9A7C-026A26429DEB}"/>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8189-4970-9A7C-026A26429DEB}"/>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8189-4970-9A7C-026A26429DEB}"/>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8189-4970-9A7C-026A26429DEB}"/>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8189-4970-9A7C-026A26429DEB}"/>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8189-4970-9A7C-026A26429DEB}"/>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8189-4970-9A7C-026A26429DEB}"/>
              </c:ext>
            </c:extLst>
          </c:dPt>
          <c:dLbls>
            <c:numFmt formatCode="0%" sourceLinked="0"/>
            <c:spPr>
              <a:noFill/>
              <a:ln w="25400">
                <a:noFill/>
              </a:ln>
            </c:spPr>
            <c:txPr>
              <a:bodyPr wrap="square" lIns="38100" tIns="19050" rIns="38100" bIns="19050" anchor="ctr">
                <a:spAutoFit/>
              </a:bodyPr>
              <a:lstStyle/>
              <a:p>
                <a:pPr>
                  <a:defRPr sz="975"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graphiques'!$V$2:$V$15</c:f>
              <c:strCache>
                <c:ptCount val="14"/>
                <c:pt idx="0">
                  <c:v>Amoxicilline</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graphiques'!$W$2:$W$15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8189-4970-9A7C-026A26429DE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204472843450485"/>
          <c:y val="0.05"/>
          <c:w val="0.26198083067092659"/>
          <c:h val="0.89333613298337711"/>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48562300319489"/>
          <c:y val="0.1326865034843481"/>
          <c:w val="0.36421725239616615"/>
          <c:h val="0.73786640962027716"/>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DA46-4CEC-95B2-4F12BFFD408B}"/>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DA46-4CEC-95B2-4F12BFFD408B}"/>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DA46-4CEC-95B2-4F12BFFD408B}"/>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DA46-4CEC-95B2-4F12BFFD408B}"/>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DA46-4CEC-95B2-4F12BFFD408B}"/>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DA46-4CEC-95B2-4F12BFFD408B}"/>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DA46-4CEC-95B2-4F12BFFD408B}"/>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DA46-4CEC-95B2-4F12BFFD408B}"/>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DA46-4CEC-95B2-4F12BFFD408B}"/>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DA46-4CEC-95B2-4F12BFFD408B}"/>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DA46-4CEC-95B2-4F12BFFD408B}"/>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DA46-4CEC-95B2-4F12BFFD408B}"/>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DA46-4CEC-95B2-4F12BFFD408B}"/>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DA46-4CEC-95B2-4F12BFFD408B}"/>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graphiques'!$L$2:$L$15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DA46-4CEC-95B2-4F12BFFD408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64217252396168"/>
          <c:y val="6.7961504811898513E-2"/>
          <c:w val="0.26198083067092659"/>
          <c:h val="0.86731663396444381"/>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00489906653864"/>
          <c:y val="0.12903246130364998"/>
          <c:w val="0.361331499891278"/>
          <c:h val="0.73548502943080496"/>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2555-4664-8428-B6170DFA36C5}"/>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2555-4664-8428-B6170DFA36C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2555-4664-8428-B6170DFA36C5}"/>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2555-4664-8428-B6170DFA36C5}"/>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2555-4664-8428-B6170DFA36C5}"/>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2555-4664-8428-B6170DFA36C5}"/>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2555-4664-8428-B6170DFA36C5}"/>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2555-4664-8428-B6170DFA36C5}"/>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2555-4664-8428-B6170DFA36C5}"/>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2555-4664-8428-B6170DFA36C5}"/>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2555-4664-8428-B6170DFA36C5}"/>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2555-4664-8428-B6170DFA36C5}"/>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2555-4664-8428-B6170DFA36C5}"/>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2555-4664-8428-B6170DFA36C5}"/>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graphiques'!$M$2:$M$15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2555-4664-8428-B6170DFA36C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741729787738507"/>
          <c:y val="7.0967741935483872E-2"/>
          <c:w val="0.25990507921850503"/>
          <c:h val="0.86451748370163406"/>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17491811588251"/>
          <c:y val="0.13840853834703845"/>
          <c:w val="0.32857193789052874"/>
          <c:h val="0.716264185945924"/>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5487-4839-B512-0068CA1000FB}"/>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5487-4839-B512-0068CA1000FB}"/>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5487-4839-B512-0068CA1000FB}"/>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5487-4839-B512-0068CA1000FB}"/>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5487-4839-B512-0068CA1000FB}"/>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5487-4839-B512-0068CA1000FB}"/>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5487-4839-B512-0068CA1000FB}"/>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5487-4839-B512-0068CA1000FB}"/>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5487-4839-B512-0068CA1000FB}"/>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5487-4839-B512-0068CA1000FB}"/>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5487-4839-B512-0068CA1000FB}"/>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5487-4839-B512-0068CA1000FB}"/>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5487-4839-B512-0068CA1000FB}"/>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5487-4839-B512-0068CA1000FB}"/>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graphiques'!$N$2:$N$15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5487-4839-B512-0068CA1000F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698529350497854"/>
          <c:y val="4.1522491349480967E-2"/>
          <c:w val="0.2603177936091321"/>
          <c:h val="0.92733709324396729"/>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91373801916932"/>
          <c:y val="0.11000035807408227"/>
          <c:w val="0.36741214057507987"/>
          <c:h val="0.76666916233451277"/>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A301-4B1E-A237-A0B1FB07E2D1}"/>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A301-4B1E-A237-A0B1FB07E2D1}"/>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A301-4B1E-A237-A0B1FB07E2D1}"/>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A301-4B1E-A237-A0B1FB07E2D1}"/>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A301-4B1E-A237-A0B1FB07E2D1}"/>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A301-4B1E-A237-A0B1FB07E2D1}"/>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A301-4B1E-A237-A0B1FB07E2D1}"/>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A301-4B1E-A237-A0B1FB07E2D1}"/>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A301-4B1E-A237-A0B1FB07E2D1}"/>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A301-4B1E-A237-A0B1FB07E2D1}"/>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A301-4B1E-A237-A0B1FB07E2D1}"/>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A301-4B1E-A237-A0B1FB07E2D1}"/>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A301-4B1E-A237-A0B1FB07E2D1}"/>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A301-4B1E-A237-A0B1FB07E2D1}"/>
              </c:ext>
            </c:extLst>
          </c:dPt>
          <c:dLbls>
            <c:numFmt formatCode="0%" sourceLinked="0"/>
            <c:spPr>
              <a:noFill/>
              <a:ln w="25400">
                <a:noFill/>
              </a:ln>
            </c:spPr>
            <c:txPr>
              <a:bodyPr wrap="square" lIns="38100" tIns="19050" rIns="38100" bIns="19050" anchor="ctr">
                <a:spAutoFit/>
              </a:bodyPr>
              <a:lstStyle/>
              <a:p>
                <a:pPr>
                  <a:defRPr sz="975"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graphiques'!$K$2:$K$15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A301-4B1E-A237-A0B1FB07E2D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523961661341851"/>
          <c:y val="5.3333333333333337E-2"/>
          <c:w val="0.26198083067092659"/>
          <c:h val="0.89333613298337711"/>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71457359029883"/>
          <c:y val="0.12956831649760644"/>
          <c:w val="0.34920689051167303"/>
          <c:h val="0.73089819562752356"/>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8D9C-4E48-87C1-F22FEA3CCDD1}"/>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8D9C-4E48-87C1-F22FEA3CCDD1}"/>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8D9C-4E48-87C1-F22FEA3CCDD1}"/>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8D9C-4E48-87C1-F22FEA3CCDD1}"/>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8D9C-4E48-87C1-F22FEA3CCDD1}"/>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8D9C-4E48-87C1-F22FEA3CCDD1}"/>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8D9C-4E48-87C1-F22FEA3CCDD1}"/>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8D9C-4E48-87C1-F22FEA3CCDD1}"/>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8D9C-4E48-87C1-F22FEA3CCDD1}"/>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8D9C-4E48-87C1-F22FEA3CCDD1}"/>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8D9C-4E48-87C1-F22FEA3CCDD1}"/>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8D9C-4E48-87C1-F22FEA3CCDD1}"/>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8D9C-4E48-87C1-F22FEA3CCDD1}"/>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8D9C-4E48-87C1-F22FEA3CCDD1}"/>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graphiques'!$O$2:$O$15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8D9C-4E48-87C1-F22FEA3CCDD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698529350497854"/>
          <c:y val="5.647840531561462E-2"/>
          <c:w val="0.2603177936091321"/>
          <c:h val="0.89036684367942376"/>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12116148826374"/>
          <c:y val="0.13225827283624123"/>
          <c:w val="0.35987289127258787"/>
          <c:h val="0.72903340636562242"/>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4CC6-4870-8899-C128FD18F2EF}"/>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4CC6-4870-8899-C128FD18F2E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4CC6-4870-8899-C128FD18F2EF}"/>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4CC6-4870-8899-C128FD18F2EF}"/>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4CC6-4870-8899-C128FD18F2EF}"/>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4CC6-4870-8899-C128FD18F2EF}"/>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4CC6-4870-8899-C128FD18F2EF}"/>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4CC6-4870-8899-C128FD18F2EF}"/>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4CC6-4870-8899-C128FD18F2EF}"/>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4CC6-4870-8899-C128FD18F2EF}"/>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4CC6-4870-8899-C128FD18F2EF}"/>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4CC6-4870-8899-C128FD18F2EF}"/>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4CC6-4870-8899-C128FD18F2EF}"/>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4CC6-4870-8899-C128FD18F2EF}"/>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graphiques'!$P$2:$P$15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4CC6-4870-8899-C128FD18F2E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611515121119419"/>
          <c:y val="7.0967741935483872E-2"/>
          <c:w val="0.26114666399184172"/>
          <c:h val="0.86451748370163406"/>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6163723916533"/>
          <c:y val="0.12671254065533474"/>
          <c:w val="0.3467094703049759"/>
          <c:h val="0.73972726436627845"/>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E9D4-4C08-A72B-712674FFC1D9}"/>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E9D4-4C08-A72B-712674FFC1D9}"/>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E9D4-4C08-A72B-712674FFC1D9}"/>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E9D4-4C08-A72B-712674FFC1D9}"/>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E9D4-4C08-A72B-712674FFC1D9}"/>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E9D4-4C08-A72B-712674FFC1D9}"/>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E9D4-4C08-A72B-712674FFC1D9}"/>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E9D4-4C08-A72B-712674FFC1D9}"/>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E9D4-4C08-A72B-712674FFC1D9}"/>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E9D4-4C08-A72B-712674FFC1D9}"/>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E9D4-4C08-A72B-712674FFC1D9}"/>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E9D4-4C08-A72B-712674FFC1D9}"/>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E9D4-4C08-A72B-712674FFC1D9}"/>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E9D4-4C08-A72B-712674FFC1D9}"/>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graphiques'!$Q$2:$Q$15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E9D4-4C08-A72B-712674FFC1D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91653290529701"/>
          <c:y val="4.4520547945205477E-2"/>
          <c:w val="0.2632423756019262"/>
          <c:h val="0.91780965735447451"/>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en Médecine</a:t>
            </a:r>
          </a:p>
        </c:rich>
      </c:tx>
      <c:layout>
        <c:manualLayout>
          <c:xMode val="edge"/>
          <c:yMode val="edge"/>
          <c:x val="0.31043297068782433"/>
          <c:y val="3.2663314676026942E-2"/>
        </c:manualLayout>
      </c:layout>
      <c:overlay val="0"/>
      <c:spPr>
        <a:noFill/>
        <a:ln w="25400">
          <a:noFill/>
        </a:ln>
      </c:spPr>
    </c:title>
    <c:autoTitleDeleted val="0"/>
    <c:plotArea>
      <c:layout>
        <c:manualLayout>
          <c:layoutTarget val="inner"/>
          <c:xMode val="edge"/>
          <c:yMode val="edge"/>
          <c:x val="9.414769967062718E-2"/>
          <c:y val="0.16080402010050251"/>
          <c:w val="0.82188397280033998"/>
          <c:h val="0.53015075376884424"/>
        </c:manualLayout>
      </c:layout>
      <c:barChart>
        <c:barDir val="col"/>
        <c:grouping val="clustered"/>
        <c:varyColors val="0"/>
        <c:ser>
          <c:idx val="6"/>
          <c:order val="0"/>
          <c:tx>
            <c:strRef>
              <c:f>Evolution!$I$33</c:f>
              <c:strCache>
                <c:ptCount val="1"/>
                <c:pt idx="0">
                  <c:v>2017</c:v>
                </c:pt>
              </c:strCache>
            </c:strRef>
          </c:tx>
          <c:spPr>
            <a:solidFill>
              <a:srgbClr val="FF9900"/>
            </a:solidFill>
            <a:ln w="12700">
              <a:solidFill>
                <a:srgbClr val="000000"/>
              </a:solidFill>
              <a:prstDash val="solid"/>
            </a:ln>
          </c:spPr>
          <c:invertIfNegative val="0"/>
          <c:cat>
            <c:strRef>
              <c:f>Evolution!$B$34:$B$53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Evolution!$I$34:$I$53</c:f>
              <c:numCache>
                <c:formatCode>#,##0.00</c:formatCode>
                <c:ptCount val="20"/>
              </c:numCache>
            </c:numRef>
          </c:val>
          <c:extLst>
            <c:ext xmlns:c16="http://schemas.microsoft.com/office/drawing/2014/chart" uri="{C3380CC4-5D6E-409C-BE32-E72D297353CC}">
              <c16:uniqueId val="{00000000-8619-411E-BB81-E825750755C7}"/>
            </c:ext>
          </c:extLst>
        </c:ser>
        <c:ser>
          <c:idx val="5"/>
          <c:order val="1"/>
          <c:tx>
            <c:strRef>
              <c:f>Evolution!$H$33</c:f>
              <c:strCache>
                <c:ptCount val="1"/>
                <c:pt idx="0">
                  <c:v>2018</c:v>
                </c:pt>
              </c:strCache>
            </c:strRef>
          </c:tx>
          <c:spPr>
            <a:solidFill>
              <a:srgbClr val="333333"/>
            </a:solidFill>
            <a:ln w="12700">
              <a:solidFill>
                <a:srgbClr val="000000"/>
              </a:solidFill>
              <a:prstDash val="solid"/>
            </a:ln>
          </c:spPr>
          <c:invertIfNegative val="0"/>
          <c:cat>
            <c:strRef>
              <c:f>Evolution!$B$34:$B$53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Evolution!$H$34:$H$53</c:f>
              <c:numCache>
                <c:formatCode>#,##0.00</c:formatCode>
                <c:ptCount val="20"/>
              </c:numCache>
            </c:numRef>
          </c:val>
          <c:extLst>
            <c:ext xmlns:c16="http://schemas.microsoft.com/office/drawing/2014/chart" uri="{C3380CC4-5D6E-409C-BE32-E72D297353CC}">
              <c16:uniqueId val="{00000001-8619-411E-BB81-E825750755C7}"/>
            </c:ext>
          </c:extLst>
        </c:ser>
        <c:ser>
          <c:idx val="4"/>
          <c:order val="2"/>
          <c:tx>
            <c:strRef>
              <c:f>Evolution!$G$33</c:f>
              <c:strCache>
                <c:ptCount val="1"/>
                <c:pt idx="0">
                  <c:v>2019</c:v>
                </c:pt>
              </c:strCache>
            </c:strRef>
          </c:tx>
          <c:spPr>
            <a:solidFill>
              <a:srgbClr val="FF99CC"/>
            </a:solidFill>
            <a:ln w="12700">
              <a:solidFill>
                <a:srgbClr val="000000"/>
              </a:solidFill>
              <a:prstDash val="solid"/>
            </a:ln>
          </c:spPr>
          <c:invertIfNegative val="0"/>
          <c:cat>
            <c:strRef>
              <c:f>Evolution!$B$34:$B$53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Evolution!$G$34:$G$53</c:f>
              <c:numCache>
                <c:formatCode>#,##0.00</c:formatCode>
                <c:ptCount val="20"/>
              </c:numCache>
            </c:numRef>
          </c:val>
          <c:extLst>
            <c:ext xmlns:c16="http://schemas.microsoft.com/office/drawing/2014/chart" uri="{C3380CC4-5D6E-409C-BE32-E72D297353CC}">
              <c16:uniqueId val="{00000002-8619-411E-BB81-E825750755C7}"/>
            </c:ext>
          </c:extLst>
        </c:ser>
        <c:ser>
          <c:idx val="3"/>
          <c:order val="3"/>
          <c:tx>
            <c:strRef>
              <c:f>Evolution!$F$33</c:f>
              <c:strCache>
                <c:ptCount val="1"/>
                <c:pt idx="0">
                  <c:v>2020</c:v>
                </c:pt>
              </c:strCache>
            </c:strRef>
          </c:tx>
          <c:spPr>
            <a:solidFill>
              <a:srgbClr val="CCFFCC"/>
            </a:solidFill>
            <a:ln w="12700">
              <a:solidFill>
                <a:srgbClr val="000000"/>
              </a:solidFill>
              <a:prstDash val="solid"/>
            </a:ln>
          </c:spPr>
          <c:invertIfNegative val="0"/>
          <c:cat>
            <c:strRef>
              <c:f>Evolution!$B$34:$B$53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Evolution!$F$34:$F$53</c:f>
              <c:numCache>
                <c:formatCode>#,##0.00</c:formatCode>
                <c:ptCount val="20"/>
              </c:numCache>
            </c:numRef>
          </c:val>
          <c:extLst>
            <c:ext xmlns:c16="http://schemas.microsoft.com/office/drawing/2014/chart" uri="{C3380CC4-5D6E-409C-BE32-E72D297353CC}">
              <c16:uniqueId val="{00000003-8619-411E-BB81-E825750755C7}"/>
            </c:ext>
          </c:extLst>
        </c:ser>
        <c:ser>
          <c:idx val="0"/>
          <c:order val="4"/>
          <c:tx>
            <c:strRef>
              <c:f>Evolution!$E$33</c:f>
              <c:strCache>
                <c:ptCount val="1"/>
                <c:pt idx="0">
                  <c:v>2021</c:v>
                </c:pt>
              </c:strCache>
            </c:strRef>
          </c:tx>
          <c:spPr>
            <a:solidFill>
              <a:srgbClr val="9999FF"/>
            </a:solidFill>
            <a:ln w="12700">
              <a:solidFill>
                <a:srgbClr val="000000"/>
              </a:solidFill>
              <a:prstDash val="solid"/>
            </a:ln>
          </c:spPr>
          <c:invertIfNegative val="0"/>
          <c:cat>
            <c:strRef>
              <c:f>Evolution!$B$34:$B$53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Evolution!$E$34:$E$53</c:f>
              <c:numCache>
                <c:formatCode>#,##0.00</c:formatCode>
                <c:ptCount val="20"/>
              </c:numCache>
            </c:numRef>
          </c:val>
          <c:extLst>
            <c:ext xmlns:c16="http://schemas.microsoft.com/office/drawing/2014/chart" uri="{C3380CC4-5D6E-409C-BE32-E72D297353CC}">
              <c16:uniqueId val="{00000004-8619-411E-BB81-E825750755C7}"/>
            </c:ext>
          </c:extLst>
        </c:ser>
        <c:ser>
          <c:idx val="1"/>
          <c:order val="5"/>
          <c:tx>
            <c:strRef>
              <c:f>Evolution!$D$33</c:f>
              <c:strCache>
                <c:ptCount val="1"/>
                <c:pt idx="0">
                  <c:v>2022</c:v>
                </c:pt>
              </c:strCache>
            </c:strRef>
          </c:tx>
          <c:spPr>
            <a:solidFill>
              <a:srgbClr val="993366"/>
            </a:solidFill>
            <a:ln w="12700">
              <a:solidFill>
                <a:srgbClr val="000000"/>
              </a:solidFill>
              <a:prstDash val="solid"/>
            </a:ln>
          </c:spPr>
          <c:invertIfNegative val="0"/>
          <c:cat>
            <c:strRef>
              <c:f>Evolution!$B$34:$B$53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Evolution!$D$34:$D$53</c:f>
              <c:numCache>
                <c:formatCode>#,##0.00</c:formatCode>
                <c:ptCount val="20"/>
              </c:numCache>
            </c:numRef>
          </c:val>
          <c:extLst>
            <c:ext xmlns:c16="http://schemas.microsoft.com/office/drawing/2014/chart" uri="{C3380CC4-5D6E-409C-BE32-E72D297353CC}">
              <c16:uniqueId val="{00000005-8619-411E-BB81-E825750755C7}"/>
            </c:ext>
          </c:extLst>
        </c:ser>
        <c:ser>
          <c:idx val="2"/>
          <c:order val="6"/>
          <c:tx>
            <c:strRef>
              <c:f>Evolution!$C$33</c:f>
              <c:strCache>
                <c:ptCount val="1"/>
                <c:pt idx="0">
                  <c:v>2023</c:v>
                </c:pt>
              </c:strCache>
            </c:strRef>
          </c:tx>
          <c:spPr>
            <a:solidFill>
              <a:srgbClr val="FFFFCC"/>
            </a:solidFill>
            <a:ln w="12700">
              <a:solidFill>
                <a:srgbClr val="000000"/>
              </a:solidFill>
              <a:prstDash val="solid"/>
            </a:ln>
          </c:spPr>
          <c:invertIfNegative val="0"/>
          <c:cat>
            <c:strRef>
              <c:f>Evolution!$B$34:$B$53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Evolution!$C$34:$C$53</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8619-411E-BB81-E825750755C7}"/>
            </c:ext>
          </c:extLst>
        </c:ser>
        <c:dLbls>
          <c:showLegendKey val="0"/>
          <c:showVal val="0"/>
          <c:showCatName val="0"/>
          <c:showSerName val="0"/>
          <c:showPercent val="0"/>
          <c:showBubbleSize val="0"/>
        </c:dLbls>
        <c:gapWidth val="150"/>
        <c:axId val="361837600"/>
        <c:axId val="1"/>
      </c:barChart>
      <c:catAx>
        <c:axId val="361837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356234096692113E-2"/>
              <c:y val="0.298995035259146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1837600"/>
        <c:crosses val="autoZero"/>
        <c:crossBetween val="between"/>
      </c:valAx>
      <c:spPr>
        <a:noFill/>
        <a:ln w="25400">
          <a:noFill/>
        </a:ln>
      </c:spPr>
    </c:plotArea>
    <c:legend>
      <c:legendPos val="r"/>
      <c:layout>
        <c:manualLayout>
          <c:xMode val="edge"/>
          <c:yMode val="edge"/>
          <c:x val="0.93002664743242969"/>
          <c:y val="0.2457833855105461"/>
          <c:w val="6.1068835861166182E-2"/>
          <c:h val="0.3566270119849476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34408771030905"/>
          <c:y val="0.15548803634723399"/>
          <c:w val="0.34235695408675398"/>
          <c:h val="0.65548878067951588"/>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1294-401F-9D20-E78131533559}"/>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1294-401F-9D20-E78131533559}"/>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1294-401F-9D20-E78131533559}"/>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1294-401F-9D20-E78131533559}"/>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1294-401F-9D20-E78131533559}"/>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1294-401F-9D20-E78131533559}"/>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1294-401F-9D20-E78131533559}"/>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1294-401F-9D20-E78131533559}"/>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1294-401F-9D20-E78131533559}"/>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1294-401F-9D20-E78131533559}"/>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1294-401F-9D20-E78131533559}"/>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1294-401F-9D20-E78131533559}"/>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1294-401F-9D20-E78131533559}"/>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1294-401F-9D20-E78131533559}"/>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graphiques'!$R$2:$R$15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1294-401F-9D20-E7813153355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452279452329604"/>
          <c:y val="9.451219512195122E-2"/>
          <c:w val="0.26114666399184172"/>
          <c:h val="0.81707445105947119"/>
        </c:manualLayout>
      </c:layout>
      <c:overlay val="0"/>
      <c:spPr>
        <a:solidFill>
          <a:srgbClr val="FFFFFF"/>
        </a:solidFill>
        <a:ln w="25400">
          <a:noFill/>
        </a:ln>
      </c:spPr>
      <c:txPr>
        <a:bodyPr/>
        <a:lstStyle/>
        <a:p>
          <a:pPr>
            <a:defRPr sz="63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37070366204224"/>
          <c:y val="0.19365139400853798"/>
          <c:w val="0.35026505020205806"/>
          <c:h val="0.70053010040411612"/>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C9F3-4FAD-8960-EDED735BAFD6}"/>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C9F3-4FAD-8960-EDED735BAFD6}"/>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C9F3-4FAD-8960-EDED735BAFD6}"/>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C9F3-4FAD-8960-EDED735BAFD6}"/>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C9F3-4FAD-8960-EDED735BAFD6}"/>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C9F3-4FAD-8960-EDED735BAFD6}"/>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C9F3-4FAD-8960-EDED735BAFD6}"/>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C9F3-4FAD-8960-EDED735BAFD6}"/>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C9F3-4FAD-8960-EDED735BAFD6}"/>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C9F3-4FAD-8960-EDED735BAFD6}"/>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C9F3-4FAD-8960-EDED735BAFD6}"/>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C9F3-4FAD-8960-EDED735BAFD6}"/>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C9F3-4FAD-8960-EDED735BAFD6}"/>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C9F3-4FAD-8960-EDED735BAFD6}"/>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graphiques'!$S$2:$S$15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C9F3-4FAD-8960-EDED735BAFD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698529350497854"/>
          <c:y val="7.9365412656751233E-2"/>
          <c:w val="0.2603177936091321"/>
          <c:h val="0.85079631712702575"/>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0436634717785"/>
          <c:y val="0.17194192498089636"/>
          <c:w val="0.36900958466453676"/>
          <c:h val="0.73101265822784811"/>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D97A-42F2-BF82-21F59C8C4DAE}"/>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D97A-42F2-BF82-21F59C8C4DAE}"/>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D97A-42F2-BF82-21F59C8C4DAE}"/>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D97A-42F2-BF82-21F59C8C4DAE}"/>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D97A-42F2-BF82-21F59C8C4DAE}"/>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D97A-42F2-BF82-21F59C8C4DAE}"/>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D97A-42F2-BF82-21F59C8C4DAE}"/>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D97A-42F2-BF82-21F59C8C4DAE}"/>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D97A-42F2-BF82-21F59C8C4DAE}"/>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D97A-42F2-BF82-21F59C8C4DAE}"/>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D97A-42F2-BF82-21F59C8C4DAE}"/>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D97A-42F2-BF82-21F59C8C4DAE}"/>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D97A-42F2-BF82-21F59C8C4DAE}"/>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D97A-42F2-BF82-21F59C8C4DAE}"/>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graphiques'!$T$2:$T$15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D97A-42F2-BF82-21F59C8C4DA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683706070287535"/>
          <c:y val="8.2278481012658222E-2"/>
          <c:w val="0.26198083067092659"/>
          <c:h val="0.84810259477059036"/>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5175953324307"/>
          <c:y val="0.16344153754974175"/>
          <c:w val="0.35084942407676745"/>
          <c:h val="0.71075302683938701"/>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0000"/>
                </a:solidFill>
                <a:prstDash val="solid"/>
              </a:ln>
            </c:spPr>
            <c:extLst>
              <c:ext xmlns:c16="http://schemas.microsoft.com/office/drawing/2014/chart" uri="{C3380CC4-5D6E-409C-BE32-E72D297353CC}">
                <c16:uniqueId val="{00000000-3400-49CD-98D4-D583C3AED3E7}"/>
              </c:ext>
            </c:extLst>
          </c:dPt>
          <c:dPt>
            <c:idx val="1"/>
            <c:bubble3D val="0"/>
            <c:spPr>
              <a:solidFill>
                <a:srgbClr val="33CCCC"/>
              </a:solidFill>
              <a:ln w="12700">
                <a:solidFill>
                  <a:srgbClr val="000000"/>
                </a:solidFill>
                <a:prstDash val="solid"/>
              </a:ln>
            </c:spPr>
            <c:extLst>
              <c:ext xmlns:c16="http://schemas.microsoft.com/office/drawing/2014/chart" uri="{C3380CC4-5D6E-409C-BE32-E72D297353CC}">
                <c16:uniqueId val="{00000001-3400-49CD-98D4-D583C3AED3E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3400-49CD-98D4-D583C3AED3E7}"/>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3400-49CD-98D4-D583C3AED3E7}"/>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4-3400-49CD-98D4-D583C3AED3E7}"/>
              </c:ext>
            </c:extLst>
          </c:dPt>
          <c:dPt>
            <c:idx val="5"/>
            <c:bubble3D val="0"/>
            <c:spPr>
              <a:solidFill>
                <a:srgbClr val="0000FF"/>
              </a:solidFill>
              <a:ln w="12700">
                <a:solidFill>
                  <a:srgbClr val="000000"/>
                </a:solidFill>
                <a:prstDash val="solid"/>
              </a:ln>
            </c:spPr>
            <c:extLst>
              <c:ext xmlns:c16="http://schemas.microsoft.com/office/drawing/2014/chart" uri="{C3380CC4-5D6E-409C-BE32-E72D297353CC}">
                <c16:uniqueId val="{00000005-3400-49CD-98D4-D583C3AED3E7}"/>
              </c:ext>
            </c:extLst>
          </c:dPt>
          <c:dPt>
            <c:idx val="6"/>
            <c:bubble3D val="0"/>
            <c:spPr>
              <a:solidFill>
                <a:srgbClr val="99CCFF"/>
              </a:solidFill>
              <a:ln w="12700">
                <a:solidFill>
                  <a:srgbClr val="000000"/>
                </a:solidFill>
                <a:prstDash val="solid"/>
              </a:ln>
            </c:spPr>
            <c:extLst>
              <c:ext xmlns:c16="http://schemas.microsoft.com/office/drawing/2014/chart" uri="{C3380CC4-5D6E-409C-BE32-E72D297353CC}">
                <c16:uniqueId val="{00000006-3400-49CD-98D4-D583C3AED3E7}"/>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7-3400-49CD-98D4-D583C3AED3E7}"/>
              </c:ext>
            </c:extLst>
          </c:dPt>
          <c:dPt>
            <c:idx val="8"/>
            <c:bubble3D val="0"/>
            <c:spPr>
              <a:solidFill>
                <a:srgbClr val="FF0000"/>
              </a:solidFill>
              <a:ln w="12700">
                <a:solidFill>
                  <a:srgbClr val="000000"/>
                </a:solidFill>
                <a:prstDash val="solid"/>
              </a:ln>
            </c:spPr>
            <c:extLst>
              <c:ext xmlns:c16="http://schemas.microsoft.com/office/drawing/2014/chart" uri="{C3380CC4-5D6E-409C-BE32-E72D297353CC}">
                <c16:uniqueId val="{00000008-3400-49CD-98D4-D583C3AED3E7}"/>
              </c:ext>
            </c:extLst>
          </c:dPt>
          <c:dPt>
            <c:idx val="9"/>
            <c:bubble3D val="0"/>
            <c:spPr>
              <a:solidFill>
                <a:srgbClr val="FF9900"/>
              </a:solidFill>
              <a:ln w="12700">
                <a:solidFill>
                  <a:srgbClr val="000000"/>
                </a:solidFill>
                <a:prstDash val="solid"/>
              </a:ln>
            </c:spPr>
            <c:extLst>
              <c:ext xmlns:c16="http://schemas.microsoft.com/office/drawing/2014/chart" uri="{C3380CC4-5D6E-409C-BE32-E72D297353CC}">
                <c16:uniqueId val="{00000009-3400-49CD-98D4-D583C3AED3E7}"/>
              </c:ext>
            </c:extLst>
          </c:dPt>
          <c:dPt>
            <c:idx val="10"/>
            <c:bubble3D val="0"/>
            <c:spPr>
              <a:solidFill>
                <a:srgbClr val="FFCC99"/>
              </a:solidFill>
              <a:ln w="12700">
                <a:solidFill>
                  <a:srgbClr val="000000"/>
                </a:solidFill>
                <a:prstDash val="solid"/>
              </a:ln>
            </c:spPr>
            <c:extLst>
              <c:ext xmlns:c16="http://schemas.microsoft.com/office/drawing/2014/chart" uri="{C3380CC4-5D6E-409C-BE32-E72D297353CC}">
                <c16:uniqueId val="{0000000A-3400-49CD-98D4-D583C3AED3E7}"/>
              </c:ext>
            </c:extLst>
          </c:dPt>
          <c:dPt>
            <c:idx val="11"/>
            <c:bubble3D val="0"/>
            <c:spPr>
              <a:solidFill>
                <a:srgbClr val="333333"/>
              </a:solidFill>
              <a:ln w="12700">
                <a:solidFill>
                  <a:srgbClr val="000000"/>
                </a:solidFill>
                <a:prstDash val="solid"/>
              </a:ln>
            </c:spPr>
            <c:extLst>
              <c:ext xmlns:c16="http://schemas.microsoft.com/office/drawing/2014/chart" uri="{C3380CC4-5D6E-409C-BE32-E72D297353CC}">
                <c16:uniqueId val="{0000000B-3400-49CD-98D4-D583C3AED3E7}"/>
              </c:ext>
            </c:extLst>
          </c:dPt>
          <c:dPt>
            <c:idx val="12"/>
            <c:bubble3D val="0"/>
            <c:spPr>
              <a:solidFill>
                <a:srgbClr val="969696"/>
              </a:solidFill>
              <a:ln w="12700">
                <a:solidFill>
                  <a:srgbClr val="000000"/>
                </a:solidFill>
                <a:prstDash val="solid"/>
              </a:ln>
            </c:spPr>
            <c:extLst>
              <c:ext xmlns:c16="http://schemas.microsoft.com/office/drawing/2014/chart" uri="{C3380CC4-5D6E-409C-BE32-E72D297353CC}">
                <c16:uniqueId val="{0000000C-3400-49CD-98D4-D583C3AED3E7}"/>
              </c:ext>
            </c:extLst>
          </c:dPt>
          <c:dPt>
            <c:idx val="13"/>
            <c:bubble3D val="0"/>
            <c:spPr>
              <a:solidFill>
                <a:srgbClr val="C0C0C0"/>
              </a:solidFill>
              <a:ln w="12700">
                <a:solidFill>
                  <a:srgbClr val="000000"/>
                </a:solidFill>
                <a:prstDash val="solid"/>
              </a:ln>
            </c:spPr>
            <c:extLst>
              <c:ext xmlns:c16="http://schemas.microsoft.com/office/drawing/2014/chart" uri="{C3380CC4-5D6E-409C-BE32-E72D297353CC}">
                <c16:uniqueId val="{0000000D-3400-49CD-98D4-D583C3AED3E7}"/>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'Calculs graphiques'!$J$2:$J$15</c:f>
              <c:strCache>
                <c:ptCount val="14"/>
                <c:pt idx="0">
                  <c:v>Pénicillines A</c:v>
                </c:pt>
                <c:pt idx="1">
                  <c:v>Amoxicilline + ac. clavulanique</c:v>
                </c:pt>
                <c:pt idx="2">
                  <c:v>Pénicillines M</c:v>
                </c:pt>
                <c:pt idx="3">
                  <c:v>C1G+C2G</c:v>
                </c:pt>
                <c:pt idx="4">
                  <c:v>C3G</c:v>
                </c:pt>
                <c:pt idx="5">
                  <c:v>Carbapénèmes</c:v>
                </c:pt>
                <c:pt idx="6">
                  <c:v>Autres béta-lactamines</c:v>
                </c:pt>
                <c:pt idx="7">
                  <c:v>Sulfamides</c:v>
                </c:pt>
                <c:pt idx="8">
                  <c:v>MLS</c:v>
                </c:pt>
                <c:pt idx="9">
                  <c:v>Aminosides</c:v>
                </c:pt>
                <c:pt idx="10">
                  <c:v>Fluoroquinolones</c:v>
                </c:pt>
                <c:pt idx="11">
                  <c:v>Glycopeptides</c:v>
                </c:pt>
                <c:pt idx="12">
                  <c:v>Imidazolés</c:v>
                </c:pt>
                <c:pt idx="13">
                  <c:v>Divers</c:v>
                </c:pt>
              </c:strCache>
            </c:strRef>
          </c:cat>
          <c:val>
            <c:numRef>
              <c:f>'Calculs graphiques'!$U$2:$U$15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3400-49CD-98D4-D583C3AED3E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611515121119419"/>
          <c:y val="7.0967741935483872E-2"/>
          <c:w val="0.26114666399184172"/>
          <c:h val="0.86451748370163406"/>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04293448872518E-2"/>
          <c:y val="6.7532553181505153E-2"/>
          <c:w val="0.80106424589856529"/>
          <c:h val="0.65974109646547341"/>
        </c:manualLayout>
      </c:layout>
      <c:barChart>
        <c:barDir val="col"/>
        <c:grouping val="percentStacked"/>
        <c:varyColors val="0"/>
        <c:ser>
          <c:idx val="0"/>
          <c:order val="0"/>
          <c:tx>
            <c:strRef>
              <c:f>'Calculs graphiques'!$E$2</c:f>
              <c:strCache>
                <c:ptCount val="1"/>
                <c:pt idx="0">
                  <c:v>Voie orale</c:v>
                </c:pt>
              </c:strCache>
            </c:strRef>
          </c:tx>
          <c:spPr>
            <a:solidFill>
              <a:schemeClr val="accent6">
                <a:lumMod val="60000"/>
                <a:lumOff val="4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graphiques'!$A$3:$A$13</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graphiques'!$E$3:$E$13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630-41F4-A061-8B53385E4C2A}"/>
            </c:ext>
          </c:extLst>
        </c:ser>
        <c:ser>
          <c:idx val="1"/>
          <c:order val="1"/>
          <c:tx>
            <c:strRef>
              <c:f>'Calculs graphiques'!$F$2</c:f>
              <c:strCache>
                <c:ptCount val="1"/>
                <c:pt idx="0">
                  <c:v>Voie injectable</c:v>
                </c:pt>
              </c:strCache>
            </c:strRef>
          </c:tx>
          <c:spPr>
            <a:solidFill>
              <a:srgbClr val="FFFF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graphiques'!$A$3:$A$13</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graphiques'!$F$3:$F$13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7630-41F4-A061-8B53385E4C2A}"/>
            </c:ext>
          </c:extLst>
        </c:ser>
        <c:dLbls>
          <c:showLegendKey val="0"/>
          <c:showVal val="0"/>
          <c:showCatName val="0"/>
          <c:showSerName val="0"/>
          <c:showPercent val="0"/>
          <c:showBubbleSize val="0"/>
        </c:dLbls>
        <c:gapWidth val="150"/>
        <c:overlap val="100"/>
        <c:axId val="363602152"/>
        <c:axId val="1"/>
      </c:barChart>
      <c:catAx>
        <c:axId val="363602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3602152"/>
        <c:crosses val="autoZero"/>
        <c:crossBetween val="between"/>
      </c:valAx>
      <c:spPr>
        <a:noFill/>
        <a:ln w="25400">
          <a:noFill/>
        </a:ln>
      </c:spPr>
    </c:plotArea>
    <c:legend>
      <c:legendPos val="r"/>
      <c:layout>
        <c:manualLayout>
          <c:xMode val="edge"/>
          <c:yMode val="edge"/>
          <c:x val="0.88723448930585802"/>
          <c:y val="0.34805249343832018"/>
          <c:w val="0.1063829787234043"/>
          <c:h val="0.10649350649350647"/>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96791443850263E-2"/>
          <c:y val="6.1611374407582936E-2"/>
          <c:w val="0.8"/>
          <c:h val="0.68957345971563977"/>
        </c:manualLayout>
      </c:layout>
      <c:barChart>
        <c:barDir val="col"/>
        <c:grouping val="percentStacked"/>
        <c:varyColors val="0"/>
        <c:ser>
          <c:idx val="0"/>
          <c:order val="0"/>
          <c:tx>
            <c:strRef>
              <c:f>'Calculs graphiques'!$E$16</c:f>
              <c:strCache>
                <c:ptCount val="1"/>
                <c:pt idx="0">
                  <c:v>Voie orale</c:v>
                </c:pt>
              </c:strCache>
            </c:strRef>
          </c:tx>
          <c:spPr>
            <a:solidFill>
              <a:schemeClr val="accent6">
                <a:lumMod val="60000"/>
                <a:lumOff val="4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25"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graphiques'!$A$17:$A$27</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graphiques'!$E$17:$E$27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CB57-4436-99DE-C195E7BC2E83}"/>
            </c:ext>
          </c:extLst>
        </c:ser>
        <c:ser>
          <c:idx val="1"/>
          <c:order val="1"/>
          <c:tx>
            <c:strRef>
              <c:f>'Calculs graphiques'!$F$16</c:f>
              <c:strCache>
                <c:ptCount val="1"/>
                <c:pt idx="0">
                  <c:v>Voie injectable</c:v>
                </c:pt>
              </c:strCache>
            </c:strRef>
          </c:tx>
          <c:spPr>
            <a:solidFill>
              <a:srgbClr val="FFFF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25"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graphiques'!$A$17:$A$27</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graphiques'!$F$17:$F$27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CB57-4436-99DE-C195E7BC2E83}"/>
            </c:ext>
          </c:extLst>
        </c:ser>
        <c:dLbls>
          <c:showLegendKey val="0"/>
          <c:showVal val="0"/>
          <c:showCatName val="0"/>
          <c:showSerName val="0"/>
          <c:showPercent val="0"/>
          <c:showBubbleSize val="0"/>
        </c:dLbls>
        <c:gapWidth val="150"/>
        <c:overlap val="100"/>
        <c:axId val="363600512"/>
        <c:axId val="1"/>
      </c:barChart>
      <c:catAx>
        <c:axId val="363600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363600512"/>
        <c:crosses val="autoZero"/>
        <c:crossBetween val="between"/>
      </c:valAx>
      <c:spPr>
        <a:noFill/>
        <a:ln w="25400">
          <a:noFill/>
        </a:ln>
      </c:spPr>
    </c:plotArea>
    <c:legend>
      <c:legendPos val="r"/>
      <c:layout>
        <c:manualLayout>
          <c:xMode val="edge"/>
          <c:yMode val="edge"/>
          <c:x val="0.88556149732620326"/>
          <c:y val="0.35781990521327012"/>
          <c:w val="0.10695187165775399"/>
          <c:h val="9.7156398104265407E-2"/>
        </c:manualLayout>
      </c:layout>
      <c:overlay val="0"/>
      <c:spPr>
        <a:solidFill>
          <a:srgbClr val="FFFFFF"/>
        </a:solidFill>
        <a:ln w="25400">
          <a:noFill/>
        </a:ln>
      </c:spPr>
      <c:txPr>
        <a:bodyPr/>
        <a:lstStyle/>
        <a:p>
          <a:pPr>
            <a:defRPr sz="71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55543595263723E-2"/>
          <c:y val="6.5491264428605686E-2"/>
          <c:w val="0.90527448869752425"/>
          <c:h val="0.67002601300035058"/>
        </c:manualLayout>
      </c:layout>
      <c:barChart>
        <c:barDir val="col"/>
        <c:grouping val="clustered"/>
        <c:varyColors val="0"/>
        <c:ser>
          <c:idx val="0"/>
          <c:order val="0"/>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graphiques'!$A$32:$A$42</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graphiques'!$B$32:$B$42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765-4658-B71A-E67B195DEC93}"/>
            </c:ext>
          </c:extLst>
        </c:ser>
        <c:dLbls>
          <c:showLegendKey val="0"/>
          <c:showVal val="0"/>
          <c:showCatName val="0"/>
          <c:showSerName val="0"/>
          <c:showPercent val="0"/>
          <c:showBubbleSize val="0"/>
        </c:dLbls>
        <c:gapWidth val="150"/>
        <c:axId val="363601496"/>
        <c:axId val="1"/>
      </c:barChart>
      <c:catAx>
        <c:axId val="363601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1 000 JH</a:t>
                </a:r>
              </a:p>
            </c:rich>
          </c:tx>
          <c:layout>
            <c:manualLayout>
              <c:xMode val="edge"/>
              <c:yMode val="edge"/>
              <c:x val="1.7222820236813777E-2"/>
              <c:y val="0.2720405667175733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36014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144385026737971E-2"/>
          <c:y val="6.1033003761837408E-2"/>
          <c:w val="0.90588235294117647"/>
          <c:h val="0.69248985037469368"/>
        </c:manualLayout>
      </c:layout>
      <c:barChart>
        <c:barDir val="col"/>
        <c:grouping val="clustered"/>
        <c:varyColors val="0"/>
        <c:ser>
          <c:idx val="0"/>
          <c:order val="0"/>
          <c:tx>
            <c:strRef>
              <c:f>'Calculs graphiques'!$F$31</c:f>
              <c:strCache>
                <c:ptCount val="1"/>
                <c:pt idx="0">
                  <c:v>DDJ / 1000 JH</c:v>
                </c:pt>
              </c:strCache>
            </c:strRef>
          </c:tx>
          <c:spPr>
            <a:solidFill>
              <a:srgbClr val="CC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graphiques'!$A$32:$A$42</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graphiques'!$F$32:$F$42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B10-40CA-842D-40A365D19FB6}"/>
            </c:ext>
          </c:extLst>
        </c:ser>
        <c:dLbls>
          <c:showLegendKey val="0"/>
          <c:showVal val="0"/>
          <c:showCatName val="0"/>
          <c:showSerName val="0"/>
          <c:showPercent val="0"/>
          <c:showBubbleSize val="0"/>
        </c:dLbls>
        <c:gapWidth val="150"/>
        <c:axId val="363599200"/>
        <c:axId val="1"/>
      </c:barChart>
      <c:catAx>
        <c:axId val="36359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1 000 JH</a:t>
                </a:r>
              </a:p>
            </c:rich>
          </c:tx>
          <c:layout>
            <c:manualLayout>
              <c:xMode val="edge"/>
              <c:yMode val="edge"/>
              <c:x val="1.7112299465240642E-2"/>
              <c:y val="0.2863857158700233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35992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144385026737971E-2"/>
          <c:y val="6.4197685661857781E-2"/>
          <c:w val="0.90588235294117647"/>
          <c:h val="0.67654484120573211"/>
        </c:manualLayout>
      </c:layout>
      <c:barChart>
        <c:barDir val="col"/>
        <c:grouping val="clustered"/>
        <c:varyColors val="0"/>
        <c:ser>
          <c:idx val="0"/>
          <c:order val="0"/>
          <c:tx>
            <c:strRef>
              <c:f>'Calculs graphiques'!$G$31</c:f>
              <c:strCache>
                <c:ptCount val="1"/>
                <c:pt idx="0">
                  <c:v>DDJ / 1000 JH</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25"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graphiques'!$A$32:$A$42</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graphiques'!$G$32:$G$42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11A-4530-A5CE-9DC3B0F4EF98}"/>
            </c:ext>
          </c:extLst>
        </c:ser>
        <c:dLbls>
          <c:showLegendKey val="0"/>
          <c:showVal val="0"/>
          <c:showCatName val="0"/>
          <c:showSerName val="0"/>
          <c:showPercent val="0"/>
          <c:showBubbleSize val="0"/>
        </c:dLbls>
        <c:gapWidth val="150"/>
        <c:axId val="363604448"/>
        <c:axId val="1"/>
      </c:barChart>
      <c:catAx>
        <c:axId val="363604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sysDash"/>
            </a:ln>
          </c:spPr>
        </c:majorGridlines>
        <c:title>
          <c:tx>
            <c:rich>
              <a:bodyPr/>
              <a:lstStyle/>
              <a:p>
                <a:pPr>
                  <a:defRPr sz="925" b="1" i="0" u="none" strike="noStrike" baseline="0">
                    <a:solidFill>
                      <a:srgbClr val="000000"/>
                    </a:solidFill>
                    <a:latin typeface="Arial"/>
                    <a:ea typeface="Arial"/>
                    <a:cs typeface="Arial"/>
                  </a:defRPr>
                </a:pPr>
                <a:r>
                  <a:rPr lang="fr-FR"/>
                  <a:t>Nb DDJ / 1 000 JH</a:t>
                </a:r>
              </a:p>
            </c:rich>
          </c:tx>
          <c:layout>
            <c:manualLayout>
              <c:xMode val="edge"/>
              <c:yMode val="edge"/>
              <c:x val="1.7112299465240642E-2"/>
              <c:y val="0.276543987557110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3636044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59911545881267E-2"/>
          <c:y val="0.11504424778761062"/>
          <c:w val="0.80128288728933716"/>
          <c:h val="0.65265486725663713"/>
        </c:manualLayout>
      </c:layout>
      <c:barChart>
        <c:barDir val="col"/>
        <c:grouping val="stacked"/>
        <c:varyColors val="0"/>
        <c:ser>
          <c:idx val="0"/>
          <c:order val="0"/>
          <c:tx>
            <c:strRef>
              <c:f>'Calculs graphiques'!$H$31</c:f>
              <c:strCache>
                <c:ptCount val="1"/>
                <c:pt idx="0">
                  <c:v>Glycopeptides</c:v>
                </c:pt>
              </c:strCache>
            </c:strRef>
          </c:tx>
          <c:spPr>
            <a:solidFill>
              <a:srgbClr val="FFFF6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graphiques'!$A$32:$A$42</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graphiques'!$H$32:$H$42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43B-465B-B4AD-766DAA559267}"/>
            </c:ext>
          </c:extLst>
        </c:ser>
        <c:ser>
          <c:idx val="1"/>
          <c:order val="1"/>
          <c:tx>
            <c:strRef>
              <c:f>'Calculs graphiques'!$I$31</c:f>
              <c:strCache>
                <c:ptCount val="1"/>
                <c:pt idx="0">
                  <c:v>Linézolide</c:v>
                </c:pt>
              </c:strCache>
            </c:strRef>
          </c:tx>
          <c:spPr>
            <a:solidFill>
              <a:schemeClr val="accent6">
                <a:lumMod val="75000"/>
              </a:schemeClr>
            </a:solidFill>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graphiques'!$A$32:$A$42</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graphiques'!$I$32:$I$42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D43B-465B-B4AD-766DAA559267}"/>
            </c:ext>
          </c:extLst>
        </c:ser>
        <c:ser>
          <c:idx val="2"/>
          <c:order val="2"/>
          <c:tx>
            <c:strRef>
              <c:f>'Calculs graphiques'!$J$31</c:f>
              <c:strCache>
                <c:ptCount val="1"/>
                <c:pt idx="0">
                  <c:v>Daptomycine</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graphiques'!$A$32:$A$42</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graphiques'!$J$32:$J$42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D43B-465B-B4AD-766DAA559267}"/>
            </c:ext>
          </c:extLst>
        </c:ser>
        <c:ser>
          <c:idx val="3"/>
          <c:order val="3"/>
          <c:tx>
            <c:strRef>
              <c:f>'Calculs graphiques'!$K$31</c:f>
              <c:strCache>
                <c:ptCount val="1"/>
                <c:pt idx="0">
                  <c:v>Tédizolide</c:v>
                </c:pt>
              </c:strCache>
            </c:strRef>
          </c:tx>
          <c:spPr>
            <a:solidFill>
              <a:schemeClr val="accent5"/>
            </a:solidFill>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graphiques'!$A$32:$A$42</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graphiques'!$K$32:$K$42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D43B-465B-B4AD-766DAA559267}"/>
            </c:ext>
          </c:extLst>
        </c:ser>
        <c:dLbls>
          <c:showLegendKey val="0"/>
          <c:showVal val="0"/>
          <c:showCatName val="0"/>
          <c:showSerName val="0"/>
          <c:showPercent val="0"/>
          <c:showBubbleSize val="0"/>
        </c:dLbls>
        <c:gapWidth val="150"/>
        <c:overlap val="100"/>
        <c:axId val="363439752"/>
        <c:axId val="1"/>
      </c:barChart>
      <c:catAx>
        <c:axId val="363439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1 000 JH</a:t>
                </a:r>
              </a:p>
            </c:rich>
          </c:tx>
          <c:layout>
            <c:manualLayout>
              <c:xMode val="edge"/>
              <c:yMode val="edge"/>
              <c:x val="1.7094017094017096E-2"/>
              <c:y val="0.3274336283185840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3439752"/>
        <c:crosses val="autoZero"/>
        <c:crossBetween val="between"/>
      </c:valAx>
      <c:spPr>
        <a:noFill/>
        <a:ln w="25400">
          <a:noFill/>
        </a:ln>
      </c:spPr>
    </c:plotArea>
    <c:legend>
      <c:legendPos val="r"/>
      <c:layout>
        <c:manualLayout>
          <c:xMode val="edge"/>
          <c:yMode val="edge"/>
          <c:x val="0.87927440159723624"/>
          <c:y val="5.9734513274336286E-2"/>
          <c:w val="0.1121795993449537"/>
          <c:h val="0.20353982300884957"/>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en Chirurgie</a:t>
            </a:r>
          </a:p>
        </c:rich>
      </c:tx>
      <c:layout>
        <c:manualLayout>
          <c:xMode val="edge"/>
          <c:yMode val="edge"/>
          <c:x val="0.31432232567887186"/>
          <c:y val="3.1401109826306672E-2"/>
        </c:manualLayout>
      </c:layout>
      <c:overlay val="0"/>
      <c:spPr>
        <a:noFill/>
        <a:ln w="25400">
          <a:noFill/>
        </a:ln>
      </c:spPr>
    </c:title>
    <c:autoTitleDeleted val="0"/>
    <c:plotArea>
      <c:layout>
        <c:manualLayout>
          <c:layoutTarget val="inner"/>
          <c:xMode val="edge"/>
          <c:yMode val="edge"/>
          <c:x val="9.3789723183176868E-2"/>
          <c:y val="0.15458973663415382"/>
          <c:w val="0.82256122089029438"/>
          <c:h val="0.54831047212426431"/>
        </c:manualLayout>
      </c:layout>
      <c:barChart>
        <c:barDir val="col"/>
        <c:grouping val="clustered"/>
        <c:varyColors val="0"/>
        <c:ser>
          <c:idx val="6"/>
          <c:order val="0"/>
          <c:tx>
            <c:strRef>
              <c:f>Evolution!$I$59</c:f>
              <c:strCache>
                <c:ptCount val="1"/>
                <c:pt idx="0">
                  <c:v>2017</c:v>
                </c:pt>
              </c:strCache>
            </c:strRef>
          </c:tx>
          <c:spPr>
            <a:solidFill>
              <a:srgbClr val="FF9900"/>
            </a:solidFill>
            <a:ln w="12700">
              <a:solidFill>
                <a:srgbClr val="000000"/>
              </a:solidFill>
              <a:prstDash val="solid"/>
            </a:ln>
          </c:spPr>
          <c:invertIfNegative val="0"/>
          <c:cat>
            <c:strRef>
              <c:f>Evolution!$B$60:$B$79</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Evolution!$I$60:$I$79</c:f>
              <c:numCache>
                <c:formatCode>#,##0.00</c:formatCode>
                <c:ptCount val="20"/>
              </c:numCache>
            </c:numRef>
          </c:val>
          <c:extLst>
            <c:ext xmlns:c16="http://schemas.microsoft.com/office/drawing/2014/chart" uri="{C3380CC4-5D6E-409C-BE32-E72D297353CC}">
              <c16:uniqueId val="{00000000-CB21-41A0-8378-B34762A476A6}"/>
            </c:ext>
          </c:extLst>
        </c:ser>
        <c:ser>
          <c:idx val="5"/>
          <c:order val="1"/>
          <c:tx>
            <c:strRef>
              <c:f>Evolution!$H$59</c:f>
              <c:strCache>
                <c:ptCount val="1"/>
                <c:pt idx="0">
                  <c:v>2018</c:v>
                </c:pt>
              </c:strCache>
            </c:strRef>
          </c:tx>
          <c:spPr>
            <a:solidFill>
              <a:srgbClr val="333333"/>
            </a:solidFill>
            <a:ln w="12700">
              <a:solidFill>
                <a:srgbClr val="000000"/>
              </a:solidFill>
              <a:prstDash val="solid"/>
            </a:ln>
          </c:spPr>
          <c:invertIfNegative val="0"/>
          <c:cat>
            <c:strRef>
              <c:f>Evolution!$B$60:$B$79</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Evolution!$H$60:$H$79</c:f>
              <c:numCache>
                <c:formatCode>#,##0.00</c:formatCode>
                <c:ptCount val="20"/>
              </c:numCache>
            </c:numRef>
          </c:val>
          <c:extLst>
            <c:ext xmlns:c16="http://schemas.microsoft.com/office/drawing/2014/chart" uri="{C3380CC4-5D6E-409C-BE32-E72D297353CC}">
              <c16:uniqueId val="{00000001-CB21-41A0-8378-B34762A476A6}"/>
            </c:ext>
          </c:extLst>
        </c:ser>
        <c:ser>
          <c:idx val="4"/>
          <c:order val="2"/>
          <c:tx>
            <c:strRef>
              <c:f>Evolution!$G$59</c:f>
              <c:strCache>
                <c:ptCount val="1"/>
                <c:pt idx="0">
                  <c:v>2019</c:v>
                </c:pt>
              </c:strCache>
            </c:strRef>
          </c:tx>
          <c:spPr>
            <a:solidFill>
              <a:srgbClr val="FF99CC"/>
            </a:solidFill>
            <a:ln w="12700">
              <a:solidFill>
                <a:srgbClr val="000000"/>
              </a:solidFill>
              <a:prstDash val="solid"/>
            </a:ln>
          </c:spPr>
          <c:invertIfNegative val="0"/>
          <c:cat>
            <c:strRef>
              <c:f>Evolution!$B$60:$B$79</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Evolution!$G$60:$G$79</c:f>
              <c:numCache>
                <c:formatCode>#,##0.00</c:formatCode>
                <c:ptCount val="20"/>
              </c:numCache>
            </c:numRef>
          </c:val>
          <c:extLst>
            <c:ext xmlns:c16="http://schemas.microsoft.com/office/drawing/2014/chart" uri="{C3380CC4-5D6E-409C-BE32-E72D297353CC}">
              <c16:uniqueId val="{00000002-CB21-41A0-8378-B34762A476A6}"/>
            </c:ext>
          </c:extLst>
        </c:ser>
        <c:ser>
          <c:idx val="3"/>
          <c:order val="3"/>
          <c:tx>
            <c:strRef>
              <c:f>Evolution!$F$59</c:f>
              <c:strCache>
                <c:ptCount val="1"/>
                <c:pt idx="0">
                  <c:v>2020</c:v>
                </c:pt>
              </c:strCache>
            </c:strRef>
          </c:tx>
          <c:spPr>
            <a:solidFill>
              <a:srgbClr val="CCFFCC"/>
            </a:solidFill>
            <a:ln w="12700">
              <a:solidFill>
                <a:srgbClr val="000000"/>
              </a:solidFill>
              <a:prstDash val="solid"/>
            </a:ln>
          </c:spPr>
          <c:invertIfNegative val="0"/>
          <c:cat>
            <c:strRef>
              <c:f>Evolution!$B$60:$B$79</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Evolution!$F$60:$F$79</c:f>
              <c:numCache>
                <c:formatCode>#,##0.00</c:formatCode>
                <c:ptCount val="20"/>
              </c:numCache>
            </c:numRef>
          </c:val>
          <c:extLst>
            <c:ext xmlns:c16="http://schemas.microsoft.com/office/drawing/2014/chart" uri="{C3380CC4-5D6E-409C-BE32-E72D297353CC}">
              <c16:uniqueId val="{00000003-CB21-41A0-8378-B34762A476A6}"/>
            </c:ext>
          </c:extLst>
        </c:ser>
        <c:ser>
          <c:idx val="0"/>
          <c:order val="4"/>
          <c:tx>
            <c:strRef>
              <c:f>Evolution!$E$59</c:f>
              <c:strCache>
                <c:ptCount val="1"/>
                <c:pt idx="0">
                  <c:v>2021</c:v>
                </c:pt>
              </c:strCache>
            </c:strRef>
          </c:tx>
          <c:spPr>
            <a:solidFill>
              <a:srgbClr val="9999FF"/>
            </a:solidFill>
            <a:ln w="12700">
              <a:solidFill>
                <a:srgbClr val="000000"/>
              </a:solidFill>
              <a:prstDash val="solid"/>
            </a:ln>
          </c:spPr>
          <c:invertIfNegative val="0"/>
          <c:cat>
            <c:strRef>
              <c:f>Evolution!$B$60:$B$79</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Evolution!$E$60:$E$79</c:f>
              <c:numCache>
                <c:formatCode>#,##0.00</c:formatCode>
                <c:ptCount val="20"/>
              </c:numCache>
            </c:numRef>
          </c:val>
          <c:extLst>
            <c:ext xmlns:c16="http://schemas.microsoft.com/office/drawing/2014/chart" uri="{C3380CC4-5D6E-409C-BE32-E72D297353CC}">
              <c16:uniqueId val="{00000004-CB21-41A0-8378-B34762A476A6}"/>
            </c:ext>
          </c:extLst>
        </c:ser>
        <c:ser>
          <c:idx val="1"/>
          <c:order val="5"/>
          <c:tx>
            <c:strRef>
              <c:f>Evolution!$D$59</c:f>
              <c:strCache>
                <c:ptCount val="1"/>
                <c:pt idx="0">
                  <c:v>2022</c:v>
                </c:pt>
              </c:strCache>
            </c:strRef>
          </c:tx>
          <c:spPr>
            <a:solidFill>
              <a:srgbClr val="993366"/>
            </a:solidFill>
            <a:ln w="12700">
              <a:solidFill>
                <a:srgbClr val="000000"/>
              </a:solidFill>
              <a:prstDash val="solid"/>
            </a:ln>
          </c:spPr>
          <c:invertIfNegative val="0"/>
          <c:cat>
            <c:strRef>
              <c:f>Evolution!$B$60:$B$79</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Evolution!$D$60:$D$79</c:f>
              <c:numCache>
                <c:formatCode>#,##0.00</c:formatCode>
                <c:ptCount val="20"/>
              </c:numCache>
            </c:numRef>
          </c:val>
          <c:extLst>
            <c:ext xmlns:c16="http://schemas.microsoft.com/office/drawing/2014/chart" uri="{C3380CC4-5D6E-409C-BE32-E72D297353CC}">
              <c16:uniqueId val="{00000005-CB21-41A0-8378-B34762A476A6}"/>
            </c:ext>
          </c:extLst>
        </c:ser>
        <c:ser>
          <c:idx val="2"/>
          <c:order val="6"/>
          <c:tx>
            <c:strRef>
              <c:f>Evolution!$C$59</c:f>
              <c:strCache>
                <c:ptCount val="1"/>
                <c:pt idx="0">
                  <c:v>2023</c:v>
                </c:pt>
              </c:strCache>
            </c:strRef>
          </c:tx>
          <c:spPr>
            <a:solidFill>
              <a:srgbClr val="FFFFCC"/>
            </a:solidFill>
            <a:ln w="12700">
              <a:solidFill>
                <a:srgbClr val="000000"/>
              </a:solidFill>
              <a:prstDash val="solid"/>
            </a:ln>
          </c:spPr>
          <c:invertIfNegative val="0"/>
          <c:cat>
            <c:strRef>
              <c:f>Evolution!$B$60:$B$79</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Evolution!$C$60:$C$79</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CB21-41A0-8378-B34762A476A6}"/>
            </c:ext>
          </c:extLst>
        </c:ser>
        <c:dLbls>
          <c:showLegendKey val="0"/>
          <c:showVal val="0"/>
          <c:showCatName val="0"/>
          <c:showSerName val="0"/>
          <c:showPercent val="0"/>
          <c:showBubbleSize val="0"/>
        </c:dLbls>
        <c:gapWidth val="150"/>
        <c:axId val="466939784"/>
        <c:axId val="1"/>
      </c:barChart>
      <c:catAx>
        <c:axId val="466939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278833967046894E-2"/>
              <c:y val="0.306764067079027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466939784"/>
        <c:crosses val="autoZero"/>
        <c:crossBetween val="between"/>
      </c:valAx>
      <c:spPr>
        <a:noFill/>
        <a:ln w="25400">
          <a:noFill/>
        </a:ln>
      </c:spPr>
    </c:plotArea>
    <c:legend>
      <c:legendPos val="r"/>
      <c:layout>
        <c:manualLayout>
          <c:xMode val="edge"/>
          <c:yMode val="edge"/>
          <c:x val="0.93029270580721135"/>
          <c:y val="0.25174874119756008"/>
          <c:w val="6.0836634964355651E-2"/>
          <c:h val="0.34032707450030286"/>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55543595263723E-2"/>
          <c:y val="6.0889999371065588E-2"/>
          <c:w val="0.79655543595263723"/>
          <c:h val="0.69320922360905435"/>
        </c:manualLayout>
      </c:layout>
      <c:barChart>
        <c:barDir val="col"/>
        <c:grouping val="stacked"/>
        <c:varyColors val="0"/>
        <c:ser>
          <c:idx val="0"/>
          <c:order val="0"/>
          <c:tx>
            <c:strRef>
              <c:f>'Calculs graphiques'!$C$31</c:f>
              <c:strCache>
                <c:ptCount val="1"/>
                <c:pt idx="0">
                  <c:v>C3G actives</c:v>
                </c:pt>
              </c:strCache>
            </c:strRef>
          </c:tx>
          <c:spPr>
            <a:solidFill>
              <a:schemeClr val="accent6">
                <a:lumMod val="75000"/>
              </a:schemeClr>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graphiques'!$A$32:$A$42</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graphiques'!$C$32:$C$42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18E-40B3-AC75-875B2DAB4C0C}"/>
            </c:ext>
          </c:extLst>
        </c:ser>
        <c:ser>
          <c:idx val="1"/>
          <c:order val="1"/>
          <c:tx>
            <c:strRef>
              <c:f>'Calculs graphiques'!$D$31</c:f>
              <c:strCache>
                <c:ptCount val="1"/>
                <c:pt idx="0">
                  <c:v>Ceftriaxone</c:v>
                </c:pt>
              </c:strCache>
            </c:strRef>
          </c:tx>
          <c:spPr>
            <a:solidFill>
              <a:srgbClr val="FFCC99"/>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graphiques'!$A$32:$A$42</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graphiques'!$D$32:$D$42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18E-40B3-AC75-875B2DAB4C0C}"/>
            </c:ext>
          </c:extLst>
        </c:ser>
        <c:ser>
          <c:idx val="2"/>
          <c:order val="2"/>
          <c:tx>
            <c:strRef>
              <c:f>'Calculs graphiques'!$E$31</c:f>
              <c:strCache>
                <c:ptCount val="1"/>
                <c:pt idx="0">
                  <c:v>Céfotaxime</c:v>
                </c:pt>
              </c:strCache>
            </c:strRef>
          </c:tx>
          <c:spPr>
            <a:solidFill>
              <a:srgbClr val="FFFF99"/>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'Calculs graphiques'!$A$32:$A$42</c:f>
              <c:strCache>
                <c:ptCount val="11"/>
                <c:pt idx="0">
                  <c:v>Total établissement</c:v>
                </c:pt>
                <c:pt idx="1">
                  <c:v>Médecine</c:v>
                </c:pt>
                <c:pt idx="2">
                  <c:v>Hématologie</c:v>
                </c:pt>
                <c:pt idx="3">
                  <c:v>Maladies infectieuses</c:v>
                </c:pt>
                <c:pt idx="4">
                  <c:v>Chirurgie</c:v>
                </c:pt>
                <c:pt idx="5">
                  <c:v>Réanimation</c:v>
                </c:pt>
                <c:pt idx="6">
                  <c:v>Gynéco-Obstétrique</c:v>
                </c:pt>
                <c:pt idx="7">
                  <c:v>Pédiatrie</c:v>
                </c:pt>
                <c:pt idx="8">
                  <c:v>SSR</c:v>
                </c:pt>
                <c:pt idx="9">
                  <c:v>SLD</c:v>
                </c:pt>
                <c:pt idx="10">
                  <c:v>Psychiatrie</c:v>
                </c:pt>
              </c:strCache>
            </c:strRef>
          </c:cat>
          <c:val>
            <c:numRef>
              <c:f>'Calculs graphiques'!$E$32:$E$42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918E-40B3-AC75-875B2DAB4C0C}"/>
            </c:ext>
          </c:extLst>
        </c:ser>
        <c:dLbls>
          <c:showLegendKey val="0"/>
          <c:showVal val="0"/>
          <c:showCatName val="0"/>
          <c:showSerName val="0"/>
          <c:showPercent val="0"/>
          <c:showBubbleSize val="0"/>
        </c:dLbls>
        <c:gapWidth val="150"/>
        <c:overlap val="100"/>
        <c:axId val="363441720"/>
        <c:axId val="1"/>
      </c:barChart>
      <c:catAx>
        <c:axId val="363441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1.7222820236813777E-2"/>
              <c:y val="0.2903983723346056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3441720"/>
        <c:crosses val="autoZero"/>
        <c:crossBetween val="between"/>
      </c:valAx>
      <c:spPr>
        <a:noFill/>
        <a:ln w="25400">
          <a:noFill/>
        </a:ln>
      </c:spPr>
    </c:plotArea>
    <c:legend>
      <c:legendPos val="r"/>
      <c:legendEntry>
        <c:idx val="2"/>
        <c:txPr>
          <a:bodyPr/>
          <a:lstStyle/>
          <a:p>
            <a:pPr>
              <a:defRPr sz="690" b="0" i="0" u="none" strike="noStrike" baseline="0">
                <a:solidFill>
                  <a:srgbClr val="000000"/>
                </a:solidFill>
                <a:latin typeface="Arial"/>
                <a:ea typeface="Arial"/>
                <a:cs typeface="Arial"/>
              </a:defRPr>
            </a:pPr>
            <a:endParaRPr lang="fr-FR"/>
          </a:p>
        </c:txPr>
      </c:legendEntry>
      <c:layout>
        <c:manualLayout>
          <c:xMode val="edge"/>
          <c:yMode val="edge"/>
          <c:x val="0.89558665231431644"/>
          <c:y val="0.23185036296692421"/>
          <c:w val="9.3649085037674884E-2"/>
          <c:h val="0.14285738872804829"/>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en Réanimation</a:t>
            </a:r>
          </a:p>
        </c:rich>
      </c:tx>
      <c:layout>
        <c:manualLayout>
          <c:xMode val="edge"/>
          <c:yMode val="edge"/>
          <c:x val="0.30025485363947824"/>
          <c:y val="3.1707271885132005E-2"/>
        </c:manualLayout>
      </c:layout>
      <c:overlay val="0"/>
      <c:spPr>
        <a:noFill/>
        <a:ln w="25400">
          <a:noFill/>
        </a:ln>
      </c:spPr>
    </c:title>
    <c:autoTitleDeleted val="0"/>
    <c:plotArea>
      <c:layout>
        <c:manualLayout>
          <c:layoutTarget val="inner"/>
          <c:xMode val="edge"/>
          <c:yMode val="edge"/>
          <c:x val="9.414769967062718E-2"/>
          <c:y val="0.15609756097560976"/>
          <c:w val="0.82188397280033998"/>
          <c:h val="0.54390243902439028"/>
        </c:manualLayout>
      </c:layout>
      <c:barChart>
        <c:barDir val="col"/>
        <c:grouping val="clustered"/>
        <c:varyColors val="0"/>
        <c:ser>
          <c:idx val="6"/>
          <c:order val="0"/>
          <c:tx>
            <c:strRef>
              <c:f>Evolution!$I$86</c:f>
              <c:strCache>
                <c:ptCount val="1"/>
                <c:pt idx="0">
                  <c:v>2017</c:v>
                </c:pt>
              </c:strCache>
            </c:strRef>
          </c:tx>
          <c:spPr>
            <a:solidFill>
              <a:srgbClr val="FF9900"/>
            </a:solidFill>
            <a:ln w="12700">
              <a:solidFill>
                <a:srgbClr val="000000"/>
              </a:solidFill>
              <a:prstDash val="solid"/>
            </a:ln>
          </c:spPr>
          <c:invertIfNegative val="0"/>
          <c:cat>
            <c:strRef>
              <c:f>Evolution!$B$87:$B$106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Evolution!$I$87:$I$106</c:f>
              <c:numCache>
                <c:formatCode>#,##0.00</c:formatCode>
                <c:ptCount val="20"/>
              </c:numCache>
            </c:numRef>
          </c:val>
          <c:extLst>
            <c:ext xmlns:c16="http://schemas.microsoft.com/office/drawing/2014/chart" uri="{C3380CC4-5D6E-409C-BE32-E72D297353CC}">
              <c16:uniqueId val="{00000000-3281-46F3-865E-8C60CB7B8234}"/>
            </c:ext>
          </c:extLst>
        </c:ser>
        <c:ser>
          <c:idx val="5"/>
          <c:order val="1"/>
          <c:tx>
            <c:strRef>
              <c:f>Evolution!$H$86</c:f>
              <c:strCache>
                <c:ptCount val="1"/>
                <c:pt idx="0">
                  <c:v>2018</c:v>
                </c:pt>
              </c:strCache>
            </c:strRef>
          </c:tx>
          <c:spPr>
            <a:solidFill>
              <a:srgbClr val="333333"/>
            </a:solidFill>
            <a:ln w="12700">
              <a:solidFill>
                <a:srgbClr val="000000"/>
              </a:solidFill>
              <a:prstDash val="solid"/>
            </a:ln>
          </c:spPr>
          <c:invertIfNegative val="0"/>
          <c:cat>
            <c:strRef>
              <c:f>Evolution!$B$87:$B$106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Evolution!$H$87:$H$106</c:f>
              <c:numCache>
                <c:formatCode>#,##0.00</c:formatCode>
                <c:ptCount val="20"/>
              </c:numCache>
            </c:numRef>
          </c:val>
          <c:extLst>
            <c:ext xmlns:c16="http://schemas.microsoft.com/office/drawing/2014/chart" uri="{C3380CC4-5D6E-409C-BE32-E72D297353CC}">
              <c16:uniqueId val="{00000001-3281-46F3-865E-8C60CB7B8234}"/>
            </c:ext>
          </c:extLst>
        </c:ser>
        <c:ser>
          <c:idx val="4"/>
          <c:order val="2"/>
          <c:tx>
            <c:strRef>
              <c:f>Evolution!$G$86</c:f>
              <c:strCache>
                <c:ptCount val="1"/>
                <c:pt idx="0">
                  <c:v>2019</c:v>
                </c:pt>
              </c:strCache>
            </c:strRef>
          </c:tx>
          <c:spPr>
            <a:solidFill>
              <a:srgbClr val="FF99CC"/>
            </a:solidFill>
            <a:ln w="12700">
              <a:solidFill>
                <a:srgbClr val="000000"/>
              </a:solidFill>
              <a:prstDash val="solid"/>
            </a:ln>
          </c:spPr>
          <c:invertIfNegative val="0"/>
          <c:cat>
            <c:strRef>
              <c:f>Evolution!$B$87:$B$106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Evolution!$G$87:$G$106</c:f>
              <c:numCache>
                <c:formatCode>#,##0.00</c:formatCode>
                <c:ptCount val="20"/>
              </c:numCache>
            </c:numRef>
          </c:val>
          <c:extLst>
            <c:ext xmlns:c16="http://schemas.microsoft.com/office/drawing/2014/chart" uri="{C3380CC4-5D6E-409C-BE32-E72D297353CC}">
              <c16:uniqueId val="{00000002-3281-46F3-865E-8C60CB7B8234}"/>
            </c:ext>
          </c:extLst>
        </c:ser>
        <c:ser>
          <c:idx val="3"/>
          <c:order val="3"/>
          <c:tx>
            <c:strRef>
              <c:f>Evolution!$F$86</c:f>
              <c:strCache>
                <c:ptCount val="1"/>
                <c:pt idx="0">
                  <c:v>2020</c:v>
                </c:pt>
              </c:strCache>
            </c:strRef>
          </c:tx>
          <c:spPr>
            <a:solidFill>
              <a:srgbClr val="CCFFCC"/>
            </a:solidFill>
            <a:ln w="12700">
              <a:solidFill>
                <a:srgbClr val="000000"/>
              </a:solidFill>
              <a:prstDash val="solid"/>
            </a:ln>
          </c:spPr>
          <c:invertIfNegative val="0"/>
          <c:cat>
            <c:strRef>
              <c:f>Evolution!$B$87:$B$106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Evolution!$F$87:$F$106</c:f>
              <c:numCache>
                <c:formatCode>#,##0.00</c:formatCode>
                <c:ptCount val="20"/>
              </c:numCache>
            </c:numRef>
          </c:val>
          <c:extLst>
            <c:ext xmlns:c16="http://schemas.microsoft.com/office/drawing/2014/chart" uri="{C3380CC4-5D6E-409C-BE32-E72D297353CC}">
              <c16:uniqueId val="{00000003-3281-46F3-865E-8C60CB7B8234}"/>
            </c:ext>
          </c:extLst>
        </c:ser>
        <c:ser>
          <c:idx val="0"/>
          <c:order val="4"/>
          <c:tx>
            <c:strRef>
              <c:f>Evolution!$E$86</c:f>
              <c:strCache>
                <c:ptCount val="1"/>
                <c:pt idx="0">
                  <c:v>2021</c:v>
                </c:pt>
              </c:strCache>
            </c:strRef>
          </c:tx>
          <c:spPr>
            <a:solidFill>
              <a:srgbClr val="9999FF"/>
            </a:solidFill>
            <a:ln w="12700">
              <a:solidFill>
                <a:srgbClr val="000000"/>
              </a:solidFill>
              <a:prstDash val="solid"/>
            </a:ln>
          </c:spPr>
          <c:invertIfNegative val="0"/>
          <c:cat>
            <c:strRef>
              <c:f>Evolution!$B$87:$B$106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Evolution!$E$87:$E$106</c:f>
              <c:numCache>
                <c:formatCode>#,##0.00</c:formatCode>
                <c:ptCount val="20"/>
              </c:numCache>
            </c:numRef>
          </c:val>
          <c:extLst>
            <c:ext xmlns:c16="http://schemas.microsoft.com/office/drawing/2014/chart" uri="{C3380CC4-5D6E-409C-BE32-E72D297353CC}">
              <c16:uniqueId val="{00000004-3281-46F3-865E-8C60CB7B8234}"/>
            </c:ext>
          </c:extLst>
        </c:ser>
        <c:ser>
          <c:idx val="1"/>
          <c:order val="5"/>
          <c:tx>
            <c:strRef>
              <c:f>Evolution!$D$86</c:f>
              <c:strCache>
                <c:ptCount val="1"/>
                <c:pt idx="0">
                  <c:v>2022</c:v>
                </c:pt>
              </c:strCache>
            </c:strRef>
          </c:tx>
          <c:spPr>
            <a:solidFill>
              <a:srgbClr val="993366"/>
            </a:solidFill>
            <a:ln w="12700">
              <a:solidFill>
                <a:srgbClr val="000000"/>
              </a:solidFill>
              <a:prstDash val="solid"/>
            </a:ln>
          </c:spPr>
          <c:invertIfNegative val="0"/>
          <c:cat>
            <c:strRef>
              <c:f>Evolution!$B$87:$B$106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Evolution!$D$87:$D$106</c:f>
              <c:numCache>
                <c:formatCode>#,##0.00</c:formatCode>
                <c:ptCount val="20"/>
              </c:numCache>
            </c:numRef>
          </c:val>
          <c:extLst>
            <c:ext xmlns:c16="http://schemas.microsoft.com/office/drawing/2014/chart" uri="{C3380CC4-5D6E-409C-BE32-E72D297353CC}">
              <c16:uniqueId val="{00000005-3281-46F3-865E-8C60CB7B8234}"/>
            </c:ext>
          </c:extLst>
        </c:ser>
        <c:ser>
          <c:idx val="2"/>
          <c:order val="6"/>
          <c:tx>
            <c:strRef>
              <c:f>Evolution!$C$86</c:f>
              <c:strCache>
                <c:ptCount val="1"/>
                <c:pt idx="0">
                  <c:v>2023</c:v>
                </c:pt>
              </c:strCache>
            </c:strRef>
          </c:tx>
          <c:spPr>
            <a:solidFill>
              <a:srgbClr val="FFFFCC"/>
            </a:solidFill>
            <a:ln w="12700">
              <a:solidFill>
                <a:srgbClr val="000000"/>
              </a:solidFill>
              <a:prstDash val="solid"/>
            </a:ln>
          </c:spPr>
          <c:invertIfNegative val="0"/>
          <c:cat>
            <c:strRef>
              <c:f>Evolution!$B$87:$B$106</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Evolution!$C$87:$C$106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3281-46F3-865E-8C60CB7B8234}"/>
            </c:ext>
          </c:extLst>
        </c:ser>
        <c:dLbls>
          <c:showLegendKey val="0"/>
          <c:showVal val="0"/>
          <c:showCatName val="0"/>
          <c:showSerName val="0"/>
          <c:showPercent val="0"/>
          <c:showBubbleSize val="0"/>
        </c:dLbls>
        <c:gapWidth val="150"/>
        <c:axId val="466936832"/>
        <c:axId val="1"/>
      </c:barChart>
      <c:catAx>
        <c:axId val="466936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356234096692113E-2"/>
              <c:y val="0.3048779373166589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466936832"/>
        <c:crosses val="autoZero"/>
        <c:crossBetween val="between"/>
      </c:valAx>
      <c:spPr>
        <a:noFill/>
        <a:ln w="25400">
          <a:noFill/>
        </a:ln>
      </c:spPr>
    </c:plotArea>
    <c:legend>
      <c:legendPos val="r"/>
      <c:layout>
        <c:manualLayout>
          <c:xMode val="edge"/>
          <c:yMode val="edge"/>
          <c:wMode val="edge"/>
          <c:hMode val="edge"/>
          <c:x val="0.93002664743242969"/>
          <c:y val="0.25176470588235295"/>
          <c:w val="0.99109548329359587"/>
          <c:h val="0.59529411764705875"/>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en Gynécologie-Obstétrique</a:t>
            </a:r>
          </a:p>
        </c:rich>
      </c:tx>
      <c:layout>
        <c:manualLayout>
          <c:xMode val="edge"/>
          <c:yMode val="edge"/>
          <c:x val="0.25822798099604638"/>
          <c:y val="3.2257845759710663E-2"/>
        </c:manualLayout>
      </c:layout>
      <c:overlay val="0"/>
      <c:spPr>
        <a:noFill/>
        <a:ln w="25400">
          <a:noFill/>
        </a:ln>
      </c:spPr>
    </c:title>
    <c:autoTitleDeleted val="0"/>
    <c:plotArea>
      <c:layout>
        <c:manualLayout>
          <c:layoutTarget val="inner"/>
          <c:xMode val="edge"/>
          <c:yMode val="edge"/>
          <c:x val="9.36709439718552E-2"/>
          <c:y val="0.15880912541815947"/>
          <c:w val="0.82278531867170113"/>
          <c:h val="0.5359807982862882"/>
        </c:manualLayout>
      </c:layout>
      <c:barChart>
        <c:barDir val="col"/>
        <c:grouping val="clustered"/>
        <c:varyColors val="0"/>
        <c:ser>
          <c:idx val="6"/>
          <c:order val="0"/>
          <c:tx>
            <c:strRef>
              <c:f>Evolution!$I$113</c:f>
              <c:strCache>
                <c:ptCount val="1"/>
                <c:pt idx="0">
                  <c:v>2017</c:v>
                </c:pt>
              </c:strCache>
            </c:strRef>
          </c:tx>
          <c:spPr>
            <a:solidFill>
              <a:srgbClr val="FF9900"/>
            </a:solidFill>
            <a:ln w="12700">
              <a:solidFill>
                <a:srgbClr val="000000"/>
              </a:solidFill>
              <a:prstDash val="solid"/>
            </a:ln>
          </c:spPr>
          <c:invertIfNegative val="0"/>
          <c:cat>
            <c:strRef>
              <c:f>Evolution!$B$114:$B$133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Evolution!$I$114:$I$133</c:f>
              <c:numCache>
                <c:formatCode>#,##0.00</c:formatCode>
                <c:ptCount val="20"/>
              </c:numCache>
            </c:numRef>
          </c:val>
          <c:extLst>
            <c:ext xmlns:c16="http://schemas.microsoft.com/office/drawing/2014/chart" uri="{C3380CC4-5D6E-409C-BE32-E72D297353CC}">
              <c16:uniqueId val="{00000000-BB37-4F97-8329-79C3DA66375D}"/>
            </c:ext>
          </c:extLst>
        </c:ser>
        <c:ser>
          <c:idx val="5"/>
          <c:order val="1"/>
          <c:tx>
            <c:strRef>
              <c:f>Evolution!$H$113</c:f>
              <c:strCache>
                <c:ptCount val="1"/>
                <c:pt idx="0">
                  <c:v>2018</c:v>
                </c:pt>
              </c:strCache>
            </c:strRef>
          </c:tx>
          <c:spPr>
            <a:solidFill>
              <a:srgbClr val="333333"/>
            </a:solidFill>
            <a:ln w="12700">
              <a:solidFill>
                <a:srgbClr val="000000"/>
              </a:solidFill>
              <a:prstDash val="solid"/>
            </a:ln>
          </c:spPr>
          <c:invertIfNegative val="0"/>
          <c:cat>
            <c:strRef>
              <c:f>Evolution!$B$114:$B$133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Evolution!$H$114:$H$133</c:f>
              <c:numCache>
                <c:formatCode>#,##0.00</c:formatCode>
                <c:ptCount val="20"/>
              </c:numCache>
            </c:numRef>
          </c:val>
          <c:extLst>
            <c:ext xmlns:c16="http://schemas.microsoft.com/office/drawing/2014/chart" uri="{C3380CC4-5D6E-409C-BE32-E72D297353CC}">
              <c16:uniqueId val="{00000001-BB37-4F97-8329-79C3DA66375D}"/>
            </c:ext>
          </c:extLst>
        </c:ser>
        <c:ser>
          <c:idx val="4"/>
          <c:order val="2"/>
          <c:tx>
            <c:strRef>
              <c:f>Evolution!$G$113</c:f>
              <c:strCache>
                <c:ptCount val="1"/>
                <c:pt idx="0">
                  <c:v>2019</c:v>
                </c:pt>
              </c:strCache>
            </c:strRef>
          </c:tx>
          <c:spPr>
            <a:solidFill>
              <a:srgbClr val="FF99CC"/>
            </a:solidFill>
            <a:ln w="12700">
              <a:solidFill>
                <a:srgbClr val="000000"/>
              </a:solidFill>
              <a:prstDash val="solid"/>
            </a:ln>
          </c:spPr>
          <c:invertIfNegative val="0"/>
          <c:cat>
            <c:strRef>
              <c:f>Evolution!$B$114:$B$133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Evolution!$G$114:$G$133</c:f>
              <c:numCache>
                <c:formatCode>#,##0.00</c:formatCode>
                <c:ptCount val="20"/>
              </c:numCache>
            </c:numRef>
          </c:val>
          <c:extLst>
            <c:ext xmlns:c16="http://schemas.microsoft.com/office/drawing/2014/chart" uri="{C3380CC4-5D6E-409C-BE32-E72D297353CC}">
              <c16:uniqueId val="{00000002-BB37-4F97-8329-79C3DA66375D}"/>
            </c:ext>
          </c:extLst>
        </c:ser>
        <c:ser>
          <c:idx val="3"/>
          <c:order val="3"/>
          <c:tx>
            <c:strRef>
              <c:f>Evolution!$F$113</c:f>
              <c:strCache>
                <c:ptCount val="1"/>
                <c:pt idx="0">
                  <c:v>2020</c:v>
                </c:pt>
              </c:strCache>
            </c:strRef>
          </c:tx>
          <c:spPr>
            <a:solidFill>
              <a:srgbClr val="CCFFCC"/>
            </a:solidFill>
            <a:ln w="12700">
              <a:solidFill>
                <a:srgbClr val="000000"/>
              </a:solidFill>
              <a:prstDash val="solid"/>
            </a:ln>
          </c:spPr>
          <c:invertIfNegative val="0"/>
          <c:cat>
            <c:strRef>
              <c:f>Evolution!$B$114:$B$133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Evolution!$F$114:$F$133</c:f>
              <c:numCache>
                <c:formatCode>#,##0.00</c:formatCode>
                <c:ptCount val="20"/>
              </c:numCache>
            </c:numRef>
          </c:val>
          <c:extLst>
            <c:ext xmlns:c16="http://schemas.microsoft.com/office/drawing/2014/chart" uri="{C3380CC4-5D6E-409C-BE32-E72D297353CC}">
              <c16:uniqueId val="{00000003-BB37-4F97-8329-79C3DA66375D}"/>
            </c:ext>
          </c:extLst>
        </c:ser>
        <c:ser>
          <c:idx val="0"/>
          <c:order val="4"/>
          <c:tx>
            <c:strRef>
              <c:f>Evolution!$E$113</c:f>
              <c:strCache>
                <c:ptCount val="1"/>
                <c:pt idx="0">
                  <c:v>2021</c:v>
                </c:pt>
              </c:strCache>
            </c:strRef>
          </c:tx>
          <c:spPr>
            <a:solidFill>
              <a:srgbClr val="9999FF"/>
            </a:solidFill>
            <a:ln w="12700">
              <a:solidFill>
                <a:srgbClr val="000000"/>
              </a:solidFill>
              <a:prstDash val="solid"/>
            </a:ln>
          </c:spPr>
          <c:invertIfNegative val="0"/>
          <c:cat>
            <c:strRef>
              <c:f>Evolution!$B$114:$B$133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Evolution!$E$114:$E$133</c:f>
              <c:numCache>
                <c:formatCode>#,##0.00</c:formatCode>
                <c:ptCount val="20"/>
              </c:numCache>
            </c:numRef>
          </c:val>
          <c:extLst>
            <c:ext xmlns:c16="http://schemas.microsoft.com/office/drawing/2014/chart" uri="{C3380CC4-5D6E-409C-BE32-E72D297353CC}">
              <c16:uniqueId val="{00000004-BB37-4F97-8329-79C3DA66375D}"/>
            </c:ext>
          </c:extLst>
        </c:ser>
        <c:ser>
          <c:idx val="1"/>
          <c:order val="5"/>
          <c:tx>
            <c:strRef>
              <c:f>Evolution!$D$113</c:f>
              <c:strCache>
                <c:ptCount val="1"/>
                <c:pt idx="0">
                  <c:v>2022</c:v>
                </c:pt>
              </c:strCache>
            </c:strRef>
          </c:tx>
          <c:spPr>
            <a:solidFill>
              <a:srgbClr val="993366"/>
            </a:solidFill>
            <a:ln w="12700">
              <a:solidFill>
                <a:srgbClr val="000000"/>
              </a:solidFill>
              <a:prstDash val="solid"/>
            </a:ln>
          </c:spPr>
          <c:invertIfNegative val="0"/>
          <c:cat>
            <c:strRef>
              <c:f>Evolution!$B$114:$B$133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Evolution!$D$114:$D$133</c:f>
              <c:numCache>
                <c:formatCode>#,##0.00</c:formatCode>
                <c:ptCount val="20"/>
              </c:numCache>
            </c:numRef>
          </c:val>
          <c:extLst>
            <c:ext xmlns:c16="http://schemas.microsoft.com/office/drawing/2014/chart" uri="{C3380CC4-5D6E-409C-BE32-E72D297353CC}">
              <c16:uniqueId val="{00000005-BB37-4F97-8329-79C3DA66375D}"/>
            </c:ext>
          </c:extLst>
        </c:ser>
        <c:ser>
          <c:idx val="2"/>
          <c:order val="6"/>
          <c:tx>
            <c:strRef>
              <c:f>Evolution!$C$113</c:f>
              <c:strCache>
                <c:ptCount val="1"/>
                <c:pt idx="0">
                  <c:v>2023</c:v>
                </c:pt>
              </c:strCache>
            </c:strRef>
          </c:tx>
          <c:spPr>
            <a:solidFill>
              <a:srgbClr val="FFFFCC"/>
            </a:solidFill>
            <a:ln w="12700">
              <a:solidFill>
                <a:srgbClr val="000000"/>
              </a:solidFill>
              <a:prstDash val="solid"/>
            </a:ln>
          </c:spPr>
          <c:invertIfNegative val="0"/>
          <c:cat>
            <c:strRef>
              <c:f>Evolution!$B$114:$B$133</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Evolution!$C$114:$C$133</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BB37-4F97-8329-79C3DA66375D}"/>
            </c:ext>
          </c:extLst>
        </c:ser>
        <c:dLbls>
          <c:showLegendKey val="0"/>
          <c:showVal val="0"/>
          <c:showCatName val="0"/>
          <c:showSerName val="0"/>
          <c:showPercent val="0"/>
          <c:showBubbleSize val="0"/>
        </c:dLbls>
        <c:gapWidth val="150"/>
        <c:axId val="466940440"/>
        <c:axId val="1"/>
      </c:barChart>
      <c:catAx>
        <c:axId val="466940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253164556962026E-2"/>
              <c:y val="0.3027299099574275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466940440"/>
        <c:crosses val="autoZero"/>
        <c:crossBetween val="between"/>
      </c:valAx>
      <c:spPr>
        <a:noFill/>
        <a:ln w="25400">
          <a:noFill/>
        </a:ln>
      </c:spPr>
    </c:plotArea>
    <c:legend>
      <c:legendPos val="r"/>
      <c:layout>
        <c:manualLayout>
          <c:xMode val="edge"/>
          <c:yMode val="edge"/>
          <c:wMode val="edge"/>
          <c:hMode val="edge"/>
          <c:x val="0.93038027841456528"/>
          <c:y val="0.24641173441836517"/>
          <c:w val="0.99113977208545134"/>
          <c:h val="0.59569453339863609"/>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en Pédiatrie</a:t>
            </a:r>
          </a:p>
        </c:rich>
      </c:tx>
      <c:layout>
        <c:manualLayout>
          <c:xMode val="edge"/>
          <c:yMode val="edge"/>
          <c:x val="0.31297749994991081"/>
          <c:y val="3.1707271885132005E-2"/>
        </c:manualLayout>
      </c:layout>
      <c:overlay val="0"/>
      <c:spPr>
        <a:noFill/>
        <a:ln w="25400">
          <a:noFill/>
        </a:ln>
      </c:spPr>
    </c:title>
    <c:autoTitleDeleted val="0"/>
    <c:plotArea>
      <c:layout>
        <c:manualLayout>
          <c:layoutTarget val="inner"/>
          <c:xMode val="edge"/>
          <c:yMode val="edge"/>
          <c:x val="9.414769967062718E-2"/>
          <c:y val="0.15609756097560976"/>
          <c:w val="0.82188397280033998"/>
          <c:h val="0.54390243902439028"/>
        </c:manualLayout>
      </c:layout>
      <c:barChart>
        <c:barDir val="col"/>
        <c:grouping val="clustered"/>
        <c:varyColors val="0"/>
        <c:ser>
          <c:idx val="6"/>
          <c:order val="0"/>
          <c:tx>
            <c:strRef>
              <c:f>Evolution!$I$140</c:f>
              <c:strCache>
                <c:ptCount val="1"/>
                <c:pt idx="0">
                  <c:v>2017</c:v>
                </c:pt>
              </c:strCache>
            </c:strRef>
          </c:tx>
          <c:spPr>
            <a:solidFill>
              <a:srgbClr val="FF9900"/>
            </a:solidFill>
            <a:ln w="12700">
              <a:solidFill>
                <a:srgbClr val="000000"/>
              </a:solidFill>
              <a:prstDash val="solid"/>
            </a:ln>
          </c:spPr>
          <c:invertIfNegative val="0"/>
          <c:cat>
            <c:strRef>
              <c:f>Evolution!$B$141:$B$160</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Evolution!$I$141:$I$160</c:f>
              <c:numCache>
                <c:formatCode>#,##0.00</c:formatCode>
                <c:ptCount val="20"/>
              </c:numCache>
            </c:numRef>
          </c:val>
          <c:extLst>
            <c:ext xmlns:c16="http://schemas.microsoft.com/office/drawing/2014/chart" uri="{C3380CC4-5D6E-409C-BE32-E72D297353CC}">
              <c16:uniqueId val="{00000000-4884-406F-89FF-F437EC94BE72}"/>
            </c:ext>
          </c:extLst>
        </c:ser>
        <c:ser>
          <c:idx val="5"/>
          <c:order val="1"/>
          <c:tx>
            <c:strRef>
              <c:f>Evolution!$H$140</c:f>
              <c:strCache>
                <c:ptCount val="1"/>
                <c:pt idx="0">
                  <c:v>2018</c:v>
                </c:pt>
              </c:strCache>
            </c:strRef>
          </c:tx>
          <c:spPr>
            <a:solidFill>
              <a:srgbClr val="333333"/>
            </a:solidFill>
            <a:ln w="12700">
              <a:solidFill>
                <a:srgbClr val="000000"/>
              </a:solidFill>
              <a:prstDash val="solid"/>
            </a:ln>
          </c:spPr>
          <c:invertIfNegative val="0"/>
          <c:cat>
            <c:strRef>
              <c:f>Evolution!$B$141:$B$160</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Evolution!$H$141:$H$160</c:f>
              <c:numCache>
                <c:formatCode>#,##0.00</c:formatCode>
                <c:ptCount val="20"/>
              </c:numCache>
            </c:numRef>
          </c:val>
          <c:extLst>
            <c:ext xmlns:c16="http://schemas.microsoft.com/office/drawing/2014/chart" uri="{C3380CC4-5D6E-409C-BE32-E72D297353CC}">
              <c16:uniqueId val="{00000001-4884-406F-89FF-F437EC94BE72}"/>
            </c:ext>
          </c:extLst>
        </c:ser>
        <c:ser>
          <c:idx val="4"/>
          <c:order val="2"/>
          <c:tx>
            <c:strRef>
              <c:f>Evolution!$G$140</c:f>
              <c:strCache>
                <c:ptCount val="1"/>
                <c:pt idx="0">
                  <c:v>2019</c:v>
                </c:pt>
              </c:strCache>
            </c:strRef>
          </c:tx>
          <c:spPr>
            <a:solidFill>
              <a:srgbClr val="FF99CC"/>
            </a:solidFill>
            <a:ln w="12700">
              <a:solidFill>
                <a:srgbClr val="000000"/>
              </a:solidFill>
              <a:prstDash val="solid"/>
            </a:ln>
          </c:spPr>
          <c:invertIfNegative val="0"/>
          <c:cat>
            <c:strRef>
              <c:f>Evolution!$B$141:$B$160</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Evolution!$G$141:$G$160</c:f>
              <c:numCache>
                <c:formatCode>#,##0.00</c:formatCode>
                <c:ptCount val="20"/>
              </c:numCache>
            </c:numRef>
          </c:val>
          <c:extLst>
            <c:ext xmlns:c16="http://schemas.microsoft.com/office/drawing/2014/chart" uri="{C3380CC4-5D6E-409C-BE32-E72D297353CC}">
              <c16:uniqueId val="{00000002-4884-406F-89FF-F437EC94BE72}"/>
            </c:ext>
          </c:extLst>
        </c:ser>
        <c:ser>
          <c:idx val="3"/>
          <c:order val="3"/>
          <c:tx>
            <c:strRef>
              <c:f>Evolution!$F$140</c:f>
              <c:strCache>
                <c:ptCount val="1"/>
                <c:pt idx="0">
                  <c:v>2020</c:v>
                </c:pt>
              </c:strCache>
            </c:strRef>
          </c:tx>
          <c:spPr>
            <a:solidFill>
              <a:srgbClr val="CCFFCC"/>
            </a:solidFill>
            <a:ln w="12700">
              <a:solidFill>
                <a:srgbClr val="000000"/>
              </a:solidFill>
              <a:prstDash val="solid"/>
            </a:ln>
          </c:spPr>
          <c:invertIfNegative val="0"/>
          <c:cat>
            <c:strRef>
              <c:f>Evolution!$B$141:$B$160</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Evolution!$F$141:$F$160</c:f>
              <c:numCache>
                <c:formatCode>#,##0.00</c:formatCode>
                <c:ptCount val="20"/>
              </c:numCache>
            </c:numRef>
          </c:val>
          <c:extLst>
            <c:ext xmlns:c16="http://schemas.microsoft.com/office/drawing/2014/chart" uri="{C3380CC4-5D6E-409C-BE32-E72D297353CC}">
              <c16:uniqueId val="{00000003-4884-406F-89FF-F437EC94BE72}"/>
            </c:ext>
          </c:extLst>
        </c:ser>
        <c:ser>
          <c:idx val="0"/>
          <c:order val="4"/>
          <c:tx>
            <c:strRef>
              <c:f>Evolution!$E$140</c:f>
              <c:strCache>
                <c:ptCount val="1"/>
                <c:pt idx="0">
                  <c:v>2021</c:v>
                </c:pt>
              </c:strCache>
            </c:strRef>
          </c:tx>
          <c:spPr>
            <a:solidFill>
              <a:srgbClr val="9999FF"/>
            </a:solidFill>
            <a:ln w="12700">
              <a:solidFill>
                <a:srgbClr val="000000"/>
              </a:solidFill>
              <a:prstDash val="solid"/>
            </a:ln>
          </c:spPr>
          <c:invertIfNegative val="0"/>
          <c:cat>
            <c:strRef>
              <c:f>Evolution!$B$141:$B$160</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Evolution!$E$141:$E$160</c:f>
              <c:numCache>
                <c:formatCode>#,##0.00</c:formatCode>
                <c:ptCount val="20"/>
              </c:numCache>
            </c:numRef>
          </c:val>
          <c:extLst>
            <c:ext xmlns:c16="http://schemas.microsoft.com/office/drawing/2014/chart" uri="{C3380CC4-5D6E-409C-BE32-E72D297353CC}">
              <c16:uniqueId val="{00000004-4884-406F-89FF-F437EC94BE72}"/>
            </c:ext>
          </c:extLst>
        </c:ser>
        <c:ser>
          <c:idx val="1"/>
          <c:order val="5"/>
          <c:tx>
            <c:strRef>
              <c:f>Evolution!$D$140</c:f>
              <c:strCache>
                <c:ptCount val="1"/>
                <c:pt idx="0">
                  <c:v>2022</c:v>
                </c:pt>
              </c:strCache>
            </c:strRef>
          </c:tx>
          <c:spPr>
            <a:solidFill>
              <a:srgbClr val="993366"/>
            </a:solidFill>
            <a:ln w="12700">
              <a:solidFill>
                <a:srgbClr val="000000"/>
              </a:solidFill>
              <a:prstDash val="solid"/>
            </a:ln>
          </c:spPr>
          <c:invertIfNegative val="0"/>
          <c:cat>
            <c:strRef>
              <c:f>Evolution!$B$141:$B$160</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Evolution!$D$141:$D$160</c:f>
              <c:numCache>
                <c:formatCode>#,##0.00</c:formatCode>
                <c:ptCount val="20"/>
              </c:numCache>
            </c:numRef>
          </c:val>
          <c:extLst>
            <c:ext xmlns:c16="http://schemas.microsoft.com/office/drawing/2014/chart" uri="{C3380CC4-5D6E-409C-BE32-E72D297353CC}">
              <c16:uniqueId val="{00000005-4884-406F-89FF-F437EC94BE72}"/>
            </c:ext>
          </c:extLst>
        </c:ser>
        <c:ser>
          <c:idx val="2"/>
          <c:order val="6"/>
          <c:tx>
            <c:strRef>
              <c:f>Evolution!$C$140</c:f>
              <c:strCache>
                <c:ptCount val="1"/>
                <c:pt idx="0">
                  <c:v>2023</c:v>
                </c:pt>
              </c:strCache>
            </c:strRef>
          </c:tx>
          <c:spPr>
            <a:solidFill>
              <a:srgbClr val="FFFFCC"/>
            </a:solidFill>
            <a:ln w="12700">
              <a:solidFill>
                <a:srgbClr val="000000"/>
              </a:solidFill>
              <a:prstDash val="solid"/>
            </a:ln>
          </c:spPr>
          <c:invertIfNegative val="0"/>
          <c:cat>
            <c:strRef>
              <c:f>Evolution!$B$141:$B$160</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Evolution!$C$141:$C$160</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4884-406F-89FF-F437EC94BE72}"/>
            </c:ext>
          </c:extLst>
        </c:ser>
        <c:dLbls>
          <c:showLegendKey val="0"/>
          <c:showVal val="0"/>
          <c:showCatName val="0"/>
          <c:showSerName val="0"/>
          <c:showPercent val="0"/>
          <c:showBubbleSize val="0"/>
        </c:dLbls>
        <c:gapWidth val="150"/>
        <c:axId val="466941424"/>
        <c:axId val="1"/>
      </c:barChart>
      <c:catAx>
        <c:axId val="466941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356234096692113E-2"/>
              <c:y val="0.3048779373166589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466941424"/>
        <c:crosses val="autoZero"/>
        <c:crossBetween val="between"/>
      </c:valAx>
      <c:spPr>
        <a:noFill/>
        <a:ln w="25400">
          <a:noFill/>
        </a:ln>
      </c:spPr>
    </c:plotArea>
    <c:legend>
      <c:legendPos val="r"/>
      <c:layout>
        <c:manualLayout>
          <c:xMode val="edge"/>
          <c:yMode val="edge"/>
          <c:wMode val="edge"/>
          <c:hMode val="edge"/>
          <c:x val="0.93002664743242969"/>
          <c:y val="0.25176470588235295"/>
          <c:w val="0.99109548329359587"/>
          <c:h val="0.59529411764705875"/>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en SSR</a:t>
            </a:r>
          </a:p>
        </c:rich>
      </c:tx>
      <c:layout>
        <c:manualLayout>
          <c:xMode val="edge"/>
          <c:yMode val="edge"/>
          <c:x val="0.32948758328285888"/>
          <c:y val="3.1630130740699668E-2"/>
        </c:manualLayout>
      </c:layout>
      <c:overlay val="0"/>
      <c:spPr>
        <a:noFill/>
        <a:ln w="25400">
          <a:noFill/>
        </a:ln>
      </c:spPr>
    </c:title>
    <c:autoTitleDeleted val="0"/>
    <c:plotArea>
      <c:layout>
        <c:manualLayout>
          <c:layoutTarget val="inner"/>
          <c:xMode val="edge"/>
          <c:yMode val="edge"/>
          <c:x val="9.4871913651734835E-2"/>
          <c:y val="0.1557181315534984"/>
          <c:w val="0.82051384779878778"/>
          <c:h val="0.54501346043724441"/>
        </c:manualLayout>
      </c:layout>
      <c:barChart>
        <c:barDir val="col"/>
        <c:grouping val="clustered"/>
        <c:varyColors val="0"/>
        <c:ser>
          <c:idx val="6"/>
          <c:order val="0"/>
          <c:tx>
            <c:strRef>
              <c:f>Evolution!$I$167</c:f>
              <c:strCache>
                <c:ptCount val="1"/>
                <c:pt idx="0">
                  <c:v>2017</c:v>
                </c:pt>
              </c:strCache>
            </c:strRef>
          </c:tx>
          <c:spPr>
            <a:solidFill>
              <a:srgbClr val="FF9900"/>
            </a:solidFill>
            <a:ln w="12700">
              <a:solidFill>
                <a:srgbClr val="000000"/>
              </a:solidFill>
              <a:prstDash val="solid"/>
            </a:ln>
          </c:spPr>
          <c:invertIfNegative val="0"/>
          <c:cat>
            <c:strRef>
              <c:f>Evolution!$B$168:$B$187</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Evolution!$I$168:$I$187</c:f>
              <c:numCache>
                <c:formatCode>#,##0.00</c:formatCode>
                <c:ptCount val="20"/>
              </c:numCache>
            </c:numRef>
          </c:val>
          <c:extLst>
            <c:ext xmlns:c16="http://schemas.microsoft.com/office/drawing/2014/chart" uri="{C3380CC4-5D6E-409C-BE32-E72D297353CC}">
              <c16:uniqueId val="{00000000-94C3-4036-9C86-6B2FF8B75D00}"/>
            </c:ext>
          </c:extLst>
        </c:ser>
        <c:ser>
          <c:idx val="5"/>
          <c:order val="1"/>
          <c:tx>
            <c:strRef>
              <c:f>Evolution!$H$167</c:f>
              <c:strCache>
                <c:ptCount val="1"/>
                <c:pt idx="0">
                  <c:v>2018</c:v>
                </c:pt>
              </c:strCache>
            </c:strRef>
          </c:tx>
          <c:spPr>
            <a:solidFill>
              <a:srgbClr val="333333"/>
            </a:solidFill>
            <a:ln w="12700">
              <a:solidFill>
                <a:srgbClr val="000000"/>
              </a:solidFill>
              <a:prstDash val="solid"/>
            </a:ln>
          </c:spPr>
          <c:invertIfNegative val="0"/>
          <c:cat>
            <c:strRef>
              <c:f>Evolution!$B$168:$B$187</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Evolution!$H$168:$H$187</c:f>
              <c:numCache>
                <c:formatCode>#,##0.00</c:formatCode>
                <c:ptCount val="20"/>
              </c:numCache>
            </c:numRef>
          </c:val>
          <c:extLst>
            <c:ext xmlns:c16="http://schemas.microsoft.com/office/drawing/2014/chart" uri="{C3380CC4-5D6E-409C-BE32-E72D297353CC}">
              <c16:uniqueId val="{00000001-94C3-4036-9C86-6B2FF8B75D00}"/>
            </c:ext>
          </c:extLst>
        </c:ser>
        <c:ser>
          <c:idx val="4"/>
          <c:order val="2"/>
          <c:tx>
            <c:strRef>
              <c:f>Evolution!$G$167</c:f>
              <c:strCache>
                <c:ptCount val="1"/>
                <c:pt idx="0">
                  <c:v>2019</c:v>
                </c:pt>
              </c:strCache>
            </c:strRef>
          </c:tx>
          <c:spPr>
            <a:solidFill>
              <a:srgbClr val="FF99CC"/>
            </a:solidFill>
            <a:ln w="12700">
              <a:solidFill>
                <a:srgbClr val="000000"/>
              </a:solidFill>
              <a:prstDash val="solid"/>
            </a:ln>
          </c:spPr>
          <c:invertIfNegative val="0"/>
          <c:cat>
            <c:strRef>
              <c:f>Evolution!$B$168:$B$187</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Evolution!$G$168:$G$187</c:f>
              <c:numCache>
                <c:formatCode>#,##0.00</c:formatCode>
                <c:ptCount val="20"/>
              </c:numCache>
            </c:numRef>
          </c:val>
          <c:extLst>
            <c:ext xmlns:c16="http://schemas.microsoft.com/office/drawing/2014/chart" uri="{C3380CC4-5D6E-409C-BE32-E72D297353CC}">
              <c16:uniqueId val="{00000002-94C3-4036-9C86-6B2FF8B75D00}"/>
            </c:ext>
          </c:extLst>
        </c:ser>
        <c:ser>
          <c:idx val="3"/>
          <c:order val="3"/>
          <c:tx>
            <c:strRef>
              <c:f>Evolution!$F$167</c:f>
              <c:strCache>
                <c:ptCount val="1"/>
                <c:pt idx="0">
                  <c:v>2020</c:v>
                </c:pt>
              </c:strCache>
            </c:strRef>
          </c:tx>
          <c:spPr>
            <a:solidFill>
              <a:srgbClr val="CCFFCC"/>
            </a:solidFill>
            <a:ln w="12700">
              <a:solidFill>
                <a:srgbClr val="000000"/>
              </a:solidFill>
              <a:prstDash val="solid"/>
            </a:ln>
          </c:spPr>
          <c:invertIfNegative val="0"/>
          <c:cat>
            <c:strRef>
              <c:f>Evolution!$B$168:$B$187</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Evolution!$F$168:$F$187</c:f>
              <c:numCache>
                <c:formatCode>#,##0.00</c:formatCode>
                <c:ptCount val="20"/>
              </c:numCache>
            </c:numRef>
          </c:val>
          <c:extLst>
            <c:ext xmlns:c16="http://schemas.microsoft.com/office/drawing/2014/chart" uri="{C3380CC4-5D6E-409C-BE32-E72D297353CC}">
              <c16:uniqueId val="{00000003-94C3-4036-9C86-6B2FF8B75D00}"/>
            </c:ext>
          </c:extLst>
        </c:ser>
        <c:ser>
          <c:idx val="0"/>
          <c:order val="4"/>
          <c:tx>
            <c:strRef>
              <c:f>Evolution!$E$167</c:f>
              <c:strCache>
                <c:ptCount val="1"/>
                <c:pt idx="0">
                  <c:v>2021</c:v>
                </c:pt>
              </c:strCache>
            </c:strRef>
          </c:tx>
          <c:spPr>
            <a:solidFill>
              <a:srgbClr val="9999FF"/>
            </a:solidFill>
            <a:ln w="12700">
              <a:solidFill>
                <a:srgbClr val="000000"/>
              </a:solidFill>
              <a:prstDash val="solid"/>
            </a:ln>
          </c:spPr>
          <c:invertIfNegative val="0"/>
          <c:cat>
            <c:strRef>
              <c:f>Evolution!$B$168:$B$187</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Evolution!$E$168:$E$187</c:f>
              <c:numCache>
                <c:formatCode>#,##0.00</c:formatCode>
                <c:ptCount val="20"/>
              </c:numCache>
            </c:numRef>
          </c:val>
          <c:extLst>
            <c:ext xmlns:c16="http://schemas.microsoft.com/office/drawing/2014/chart" uri="{C3380CC4-5D6E-409C-BE32-E72D297353CC}">
              <c16:uniqueId val="{00000004-94C3-4036-9C86-6B2FF8B75D00}"/>
            </c:ext>
          </c:extLst>
        </c:ser>
        <c:ser>
          <c:idx val="1"/>
          <c:order val="5"/>
          <c:tx>
            <c:strRef>
              <c:f>Evolution!$D$167</c:f>
              <c:strCache>
                <c:ptCount val="1"/>
                <c:pt idx="0">
                  <c:v>2022</c:v>
                </c:pt>
              </c:strCache>
            </c:strRef>
          </c:tx>
          <c:spPr>
            <a:solidFill>
              <a:srgbClr val="993366"/>
            </a:solidFill>
            <a:ln w="12700">
              <a:solidFill>
                <a:srgbClr val="000000"/>
              </a:solidFill>
              <a:prstDash val="solid"/>
            </a:ln>
          </c:spPr>
          <c:invertIfNegative val="0"/>
          <c:cat>
            <c:strRef>
              <c:f>Evolution!$B$168:$B$187</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Evolution!$D$168:$D$187</c:f>
              <c:numCache>
                <c:formatCode>#,##0.00</c:formatCode>
                <c:ptCount val="20"/>
              </c:numCache>
            </c:numRef>
          </c:val>
          <c:extLst>
            <c:ext xmlns:c16="http://schemas.microsoft.com/office/drawing/2014/chart" uri="{C3380CC4-5D6E-409C-BE32-E72D297353CC}">
              <c16:uniqueId val="{00000005-94C3-4036-9C86-6B2FF8B75D00}"/>
            </c:ext>
          </c:extLst>
        </c:ser>
        <c:ser>
          <c:idx val="2"/>
          <c:order val="6"/>
          <c:tx>
            <c:strRef>
              <c:f>Evolution!$C$167</c:f>
              <c:strCache>
                <c:ptCount val="1"/>
                <c:pt idx="0">
                  <c:v>2023</c:v>
                </c:pt>
              </c:strCache>
            </c:strRef>
          </c:tx>
          <c:spPr>
            <a:solidFill>
              <a:srgbClr val="FFFFCC"/>
            </a:solidFill>
            <a:ln w="12700">
              <a:solidFill>
                <a:srgbClr val="000000"/>
              </a:solidFill>
              <a:prstDash val="solid"/>
            </a:ln>
          </c:spPr>
          <c:invertIfNegative val="0"/>
          <c:cat>
            <c:strRef>
              <c:f>Evolution!$B$168:$B$187</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Evolution!$C$168:$C$187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94C3-4036-9C86-6B2FF8B75D00}"/>
            </c:ext>
          </c:extLst>
        </c:ser>
        <c:dLbls>
          <c:showLegendKey val="0"/>
          <c:showVal val="0"/>
          <c:showCatName val="0"/>
          <c:showSerName val="0"/>
          <c:showPercent val="0"/>
          <c:showBubbleSize val="0"/>
        </c:dLbls>
        <c:gapWidth val="150"/>
        <c:axId val="466934536"/>
        <c:axId val="1"/>
      </c:barChart>
      <c:catAx>
        <c:axId val="466934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512820512820513E-2"/>
              <c:y val="0.3065700590243121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466934536"/>
        <c:crosses val="autoZero"/>
        <c:crossBetween val="between"/>
      </c:valAx>
      <c:spPr>
        <a:noFill/>
        <a:ln w="25400">
          <a:noFill/>
        </a:ln>
      </c:spPr>
    </c:plotArea>
    <c:legend>
      <c:legendPos val="r"/>
      <c:layout>
        <c:manualLayout>
          <c:xMode val="edge"/>
          <c:yMode val="edge"/>
          <c:wMode val="edge"/>
          <c:hMode val="edge"/>
          <c:x val="0.92948839087421764"/>
          <c:y val="0.25352161965669784"/>
          <c:w val="0.99102698701123892"/>
          <c:h val="0.5962453636957352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en SLD</a:t>
            </a:r>
          </a:p>
        </c:rich>
      </c:tx>
      <c:layout>
        <c:manualLayout>
          <c:xMode val="edge"/>
          <c:yMode val="edge"/>
          <c:x val="0.33035741068080776"/>
          <c:y val="3.2338223909061728E-2"/>
        </c:manualLayout>
      </c:layout>
      <c:overlay val="0"/>
      <c:spPr>
        <a:noFill/>
        <a:ln w="25400">
          <a:noFill/>
        </a:ln>
      </c:spPr>
    </c:title>
    <c:autoTitleDeleted val="0"/>
    <c:plotArea>
      <c:layout>
        <c:manualLayout>
          <c:layoutTarget val="inner"/>
          <c:xMode val="edge"/>
          <c:yMode val="edge"/>
          <c:x val="9.4387813887499686E-2"/>
          <c:y val="0.15920436684829478"/>
          <c:w val="0.8214290830209432"/>
          <c:h val="0.53482716988099022"/>
        </c:manualLayout>
      </c:layout>
      <c:barChart>
        <c:barDir val="col"/>
        <c:grouping val="clustered"/>
        <c:varyColors val="0"/>
        <c:ser>
          <c:idx val="6"/>
          <c:order val="0"/>
          <c:tx>
            <c:strRef>
              <c:f>Evolution!$I$194</c:f>
              <c:strCache>
                <c:ptCount val="1"/>
                <c:pt idx="0">
                  <c:v>2017</c:v>
                </c:pt>
              </c:strCache>
            </c:strRef>
          </c:tx>
          <c:spPr>
            <a:solidFill>
              <a:srgbClr val="FF9900"/>
            </a:solidFill>
            <a:ln w="12700">
              <a:solidFill>
                <a:srgbClr val="000000"/>
              </a:solidFill>
              <a:prstDash val="solid"/>
            </a:ln>
          </c:spPr>
          <c:invertIfNegative val="0"/>
          <c:cat>
            <c:strRef>
              <c:f>Evolution!$B$195:$B$214</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Evolution!$I$195:$I$214</c:f>
              <c:numCache>
                <c:formatCode>#,##0.00</c:formatCode>
                <c:ptCount val="20"/>
              </c:numCache>
            </c:numRef>
          </c:val>
          <c:extLst>
            <c:ext xmlns:c16="http://schemas.microsoft.com/office/drawing/2014/chart" uri="{C3380CC4-5D6E-409C-BE32-E72D297353CC}">
              <c16:uniqueId val="{00000000-183F-4209-8C54-AB1A51E2FD4A}"/>
            </c:ext>
          </c:extLst>
        </c:ser>
        <c:ser>
          <c:idx val="5"/>
          <c:order val="1"/>
          <c:tx>
            <c:strRef>
              <c:f>Evolution!$H$194</c:f>
              <c:strCache>
                <c:ptCount val="1"/>
                <c:pt idx="0">
                  <c:v>2018</c:v>
                </c:pt>
              </c:strCache>
            </c:strRef>
          </c:tx>
          <c:spPr>
            <a:solidFill>
              <a:srgbClr val="333333"/>
            </a:solidFill>
            <a:ln w="12700">
              <a:solidFill>
                <a:srgbClr val="000000"/>
              </a:solidFill>
              <a:prstDash val="solid"/>
            </a:ln>
          </c:spPr>
          <c:invertIfNegative val="0"/>
          <c:cat>
            <c:strRef>
              <c:f>Evolution!$B$195:$B$214</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Evolution!$H$195:$H$214</c:f>
              <c:numCache>
                <c:formatCode>#,##0.00</c:formatCode>
                <c:ptCount val="20"/>
              </c:numCache>
            </c:numRef>
          </c:val>
          <c:extLst>
            <c:ext xmlns:c16="http://schemas.microsoft.com/office/drawing/2014/chart" uri="{C3380CC4-5D6E-409C-BE32-E72D297353CC}">
              <c16:uniqueId val="{00000001-183F-4209-8C54-AB1A51E2FD4A}"/>
            </c:ext>
          </c:extLst>
        </c:ser>
        <c:ser>
          <c:idx val="4"/>
          <c:order val="2"/>
          <c:tx>
            <c:strRef>
              <c:f>Evolution!$G$194</c:f>
              <c:strCache>
                <c:ptCount val="1"/>
                <c:pt idx="0">
                  <c:v>2019</c:v>
                </c:pt>
              </c:strCache>
            </c:strRef>
          </c:tx>
          <c:spPr>
            <a:solidFill>
              <a:srgbClr val="FF99CC"/>
            </a:solidFill>
            <a:ln w="12700">
              <a:solidFill>
                <a:srgbClr val="000000"/>
              </a:solidFill>
              <a:prstDash val="solid"/>
            </a:ln>
          </c:spPr>
          <c:invertIfNegative val="0"/>
          <c:cat>
            <c:strRef>
              <c:f>Evolution!$B$195:$B$214</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Evolution!$G$195:$G$214</c:f>
              <c:numCache>
                <c:formatCode>#,##0.00</c:formatCode>
                <c:ptCount val="20"/>
              </c:numCache>
            </c:numRef>
          </c:val>
          <c:extLst>
            <c:ext xmlns:c16="http://schemas.microsoft.com/office/drawing/2014/chart" uri="{C3380CC4-5D6E-409C-BE32-E72D297353CC}">
              <c16:uniqueId val="{00000002-183F-4209-8C54-AB1A51E2FD4A}"/>
            </c:ext>
          </c:extLst>
        </c:ser>
        <c:ser>
          <c:idx val="3"/>
          <c:order val="3"/>
          <c:tx>
            <c:strRef>
              <c:f>Evolution!$F$194</c:f>
              <c:strCache>
                <c:ptCount val="1"/>
                <c:pt idx="0">
                  <c:v>2020</c:v>
                </c:pt>
              </c:strCache>
            </c:strRef>
          </c:tx>
          <c:spPr>
            <a:solidFill>
              <a:srgbClr val="CCFFCC"/>
            </a:solidFill>
            <a:ln w="12700">
              <a:solidFill>
                <a:srgbClr val="000000"/>
              </a:solidFill>
              <a:prstDash val="solid"/>
            </a:ln>
          </c:spPr>
          <c:invertIfNegative val="0"/>
          <c:cat>
            <c:strRef>
              <c:f>Evolution!$B$195:$B$214</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Evolution!$F$195:$F$214</c:f>
              <c:numCache>
                <c:formatCode>#,##0.00</c:formatCode>
                <c:ptCount val="20"/>
              </c:numCache>
            </c:numRef>
          </c:val>
          <c:extLst>
            <c:ext xmlns:c16="http://schemas.microsoft.com/office/drawing/2014/chart" uri="{C3380CC4-5D6E-409C-BE32-E72D297353CC}">
              <c16:uniqueId val="{00000003-183F-4209-8C54-AB1A51E2FD4A}"/>
            </c:ext>
          </c:extLst>
        </c:ser>
        <c:ser>
          <c:idx val="0"/>
          <c:order val="4"/>
          <c:tx>
            <c:strRef>
              <c:f>Evolution!$E$194</c:f>
              <c:strCache>
                <c:ptCount val="1"/>
                <c:pt idx="0">
                  <c:v>2021</c:v>
                </c:pt>
              </c:strCache>
            </c:strRef>
          </c:tx>
          <c:spPr>
            <a:solidFill>
              <a:srgbClr val="9999FF"/>
            </a:solidFill>
            <a:ln w="12700">
              <a:solidFill>
                <a:srgbClr val="000000"/>
              </a:solidFill>
              <a:prstDash val="solid"/>
            </a:ln>
          </c:spPr>
          <c:invertIfNegative val="0"/>
          <c:cat>
            <c:strRef>
              <c:f>Evolution!$B$195:$B$214</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Evolution!$E$195:$E$214</c:f>
              <c:numCache>
                <c:formatCode>#,##0.00</c:formatCode>
                <c:ptCount val="20"/>
              </c:numCache>
            </c:numRef>
          </c:val>
          <c:extLst>
            <c:ext xmlns:c16="http://schemas.microsoft.com/office/drawing/2014/chart" uri="{C3380CC4-5D6E-409C-BE32-E72D297353CC}">
              <c16:uniqueId val="{00000004-183F-4209-8C54-AB1A51E2FD4A}"/>
            </c:ext>
          </c:extLst>
        </c:ser>
        <c:ser>
          <c:idx val="1"/>
          <c:order val="5"/>
          <c:tx>
            <c:strRef>
              <c:f>Evolution!$D$194</c:f>
              <c:strCache>
                <c:ptCount val="1"/>
                <c:pt idx="0">
                  <c:v>2022</c:v>
                </c:pt>
              </c:strCache>
            </c:strRef>
          </c:tx>
          <c:spPr>
            <a:solidFill>
              <a:srgbClr val="993366"/>
            </a:solidFill>
            <a:ln w="12700">
              <a:solidFill>
                <a:srgbClr val="000000"/>
              </a:solidFill>
              <a:prstDash val="solid"/>
            </a:ln>
          </c:spPr>
          <c:invertIfNegative val="0"/>
          <c:cat>
            <c:strRef>
              <c:f>Evolution!$B$195:$B$214</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Evolution!$D$195:$D$214</c:f>
              <c:numCache>
                <c:formatCode>#,##0.00</c:formatCode>
                <c:ptCount val="20"/>
              </c:numCache>
            </c:numRef>
          </c:val>
          <c:extLst>
            <c:ext xmlns:c16="http://schemas.microsoft.com/office/drawing/2014/chart" uri="{C3380CC4-5D6E-409C-BE32-E72D297353CC}">
              <c16:uniqueId val="{00000005-183F-4209-8C54-AB1A51E2FD4A}"/>
            </c:ext>
          </c:extLst>
        </c:ser>
        <c:ser>
          <c:idx val="2"/>
          <c:order val="6"/>
          <c:tx>
            <c:strRef>
              <c:f>Evolution!$C$194</c:f>
              <c:strCache>
                <c:ptCount val="1"/>
                <c:pt idx="0">
                  <c:v>2023</c:v>
                </c:pt>
              </c:strCache>
            </c:strRef>
          </c:tx>
          <c:spPr>
            <a:solidFill>
              <a:srgbClr val="FFFFCC"/>
            </a:solidFill>
            <a:ln w="12700">
              <a:solidFill>
                <a:srgbClr val="000000"/>
              </a:solidFill>
              <a:prstDash val="solid"/>
            </a:ln>
          </c:spPr>
          <c:invertIfNegative val="0"/>
          <c:cat>
            <c:strRef>
              <c:f>Evolution!$B$195:$B$214</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Evolution!$C$195:$C$214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183F-4209-8C54-AB1A51E2FD4A}"/>
            </c:ext>
          </c:extLst>
        </c:ser>
        <c:dLbls>
          <c:showLegendKey val="0"/>
          <c:showVal val="0"/>
          <c:showCatName val="0"/>
          <c:showSerName val="0"/>
          <c:showPercent val="0"/>
          <c:showBubbleSize val="0"/>
        </c:dLbls>
        <c:gapWidth val="150"/>
        <c:axId val="467417448"/>
        <c:axId val="1"/>
      </c:barChart>
      <c:catAx>
        <c:axId val="467417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408163265306121E-2"/>
              <c:y val="0.3009958647255424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467417448"/>
        <c:crosses val="autoZero"/>
        <c:crossBetween val="between"/>
      </c:valAx>
      <c:spPr>
        <a:noFill/>
        <a:ln w="25400">
          <a:noFill/>
        </a:ln>
      </c:spPr>
    </c:plotArea>
    <c:legend>
      <c:legendPos val="r"/>
      <c:layout>
        <c:manualLayout>
          <c:xMode val="edge"/>
          <c:yMode val="edge"/>
          <c:wMode val="edge"/>
          <c:hMode val="edge"/>
          <c:x val="0.92984747442283999"/>
          <c:y val="0.24700290161571528"/>
          <c:w val="0.99107196421875832"/>
          <c:h val="0.59712356099372466"/>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de la consommation des ATB en Psychiatrie</a:t>
            </a:r>
          </a:p>
        </c:rich>
      </c:tx>
      <c:layout>
        <c:manualLayout>
          <c:xMode val="edge"/>
          <c:yMode val="edge"/>
          <c:x val="0.30534391216365125"/>
          <c:y val="3.241873611952352E-2"/>
        </c:manualLayout>
      </c:layout>
      <c:overlay val="0"/>
      <c:spPr>
        <a:noFill/>
        <a:ln w="25400">
          <a:noFill/>
        </a:ln>
      </c:spPr>
    </c:title>
    <c:autoTitleDeleted val="0"/>
    <c:plotArea>
      <c:layout>
        <c:manualLayout>
          <c:layoutTarget val="inner"/>
          <c:xMode val="edge"/>
          <c:yMode val="edge"/>
          <c:x val="9.414769967062718E-2"/>
          <c:y val="0.15960099750623441"/>
          <c:w val="0.82188397280033998"/>
          <c:h val="0.53366583541147128"/>
        </c:manualLayout>
      </c:layout>
      <c:barChart>
        <c:barDir val="col"/>
        <c:grouping val="clustered"/>
        <c:varyColors val="0"/>
        <c:ser>
          <c:idx val="6"/>
          <c:order val="0"/>
          <c:tx>
            <c:strRef>
              <c:f>Evolution!$I$221</c:f>
              <c:strCache>
                <c:ptCount val="1"/>
                <c:pt idx="0">
                  <c:v>2017</c:v>
                </c:pt>
              </c:strCache>
            </c:strRef>
          </c:tx>
          <c:spPr>
            <a:solidFill>
              <a:srgbClr val="FF9900"/>
            </a:solidFill>
            <a:ln w="12700">
              <a:solidFill>
                <a:srgbClr val="000000"/>
              </a:solidFill>
              <a:prstDash val="solid"/>
            </a:ln>
          </c:spPr>
          <c:invertIfNegative val="0"/>
          <c:cat>
            <c:strRef>
              <c:f>Evolution!$B$222:$B$241</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Evolution!$I$222:$I$241</c:f>
              <c:numCache>
                <c:formatCode>#,##0.00</c:formatCode>
                <c:ptCount val="20"/>
              </c:numCache>
            </c:numRef>
          </c:val>
          <c:extLst>
            <c:ext xmlns:c16="http://schemas.microsoft.com/office/drawing/2014/chart" uri="{C3380CC4-5D6E-409C-BE32-E72D297353CC}">
              <c16:uniqueId val="{00000000-8A0B-424C-B4F4-9E001EDCCBBB}"/>
            </c:ext>
          </c:extLst>
        </c:ser>
        <c:ser>
          <c:idx val="5"/>
          <c:order val="1"/>
          <c:tx>
            <c:strRef>
              <c:f>Evolution!$H$221</c:f>
              <c:strCache>
                <c:ptCount val="1"/>
                <c:pt idx="0">
                  <c:v>2018</c:v>
                </c:pt>
              </c:strCache>
            </c:strRef>
          </c:tx>
          <c:spPr>
            <a:solidFill>
              <a:srgbClr val="333333"/>
            </a:solidFill>
            <a:ln w="12700">
              <a:solidFill>
                <a:srgbClr val="000000"/>
              </a:solidFill>
              <a:prstDash val="solid"/>
            </a:ln>
          </c:spPr>
          <c:invertIfNegative val="0"/>
          <c:cat>
            <c:strRef>
              <c:f>Evolution!$B$222:$B$241</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Evolution!$H$222:$H$241</c:f>
              <c:numCache>
                <c:formatCode>#,##0.00</c:formatCode>
                <c:ptCount val="20"/>
              </c:numCache>
            </c:numRef>
          </c:val>
          <c:extLst>
            <c:ext xmlns:c16="http://schemas.microsoft.com/office/drawing/2014/chart" uri="{C3380CC4-5D6E-409C-BE32-E72D297353CC}">
              <c16:uniqueId val="{00000001-8A0B-424C-B4F4-9E001EDCCBBB}"/>
            </c:ext>
          </c:extLst>
        </c:ser>
        <c:ser>
          <c:idx val="4"/>
          <c:order val="2"/>
          <c:tx>
            <c:strRef>
              <c:f>Evolution!$G$221</c:f>
              <c:strCache>
                <c:ptCount val="1"/>
                <c:pt idx="0">
                  <c:v>2019</c:v>
                </c:pt>
              </c:strCache>
            </c:strRef>
          </c:tx>
          <c:spPr>
            <a:solidFill>
              <a:srgbClr val="FF99CC"/>
            </a:solidFill>
            <a:ln w="12700">
              <a:solidFill>
                <a:srgbClr val="000000"/>
              </a:solidFill>
              <a:prstDash val="solid"/>
            </a:ln>
          </c:spPr>
          <c:invertIfNegative val="0"/>
          <c:cat>
            <c:strRef>
              <c:f>Evolution!$B$222:$B$241</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Evolution!$G$222:$G$241</c:f>
              <c:numCache>
                <c:formatCode>#,##0.00</c:formatCode>
                <c:ptCount val="20"/>
              </c:numCache>
            </c:numRef>
          </c:val>
          <c:extLst>
            <c:ext xmlns:c16="http://schemas.microsoft.com/office/drawing/2014/chart" uri="{C3380CC4-5D6E-409C-BE32-E72D297353CC}">
              <c16:uniqueId val="{00000002-8A0B-424C-B4F4-9E001EDCCBBB}"/>
            </c:ext>
          </c:extLst>
        </c:ser>
        <c:ser>
          <c:idx val="3"/>
          <c:order val="3"/>
          <c:tx>
            <c:strRef>
              <c:f>Evolution!$F$221</c:f>
              <c:strCache>
                <c:ptCount val="1"/>
                <c:pt idx="0">
                  <c:v>2020</c:v>
                </c:pt>
              </c:strCache>
            </c:strRef>
          </c:tx>
          <c:spPr>
            <a:solidFill>
              <a:srgbClr val="CCFFCC"/>
            </a:solidFill>
            <a:ln w="12700">
              <a:solidFill>
                <a:srgbClr val="000000"/>
              </a:solidFill>
              <a:prstDash val="solid"/>
            </a:ln>
          </c:spPr>
          <c:invertIfNegative val="0"/>
          <c:cat>
            <c:strRef>
              <c:f>Evolution!$B$222:$B$241</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Evolution!$F$222:$F$241</c:f>
              <c:numCache>
                <c:formatCode>#,##0.00</c:formatCode>
                <c:ptCount val="20"/>
              </c:numCache>
            </c:numRef>
          </c:val>
          <c:extLst>
            <c:ext xmlns:c16="http://schemas.microsoft.com/office/drawing/2014/chart" uri="{C3380CC4-5D6E-409C-BE32-E72D297353CC}">
              <c16:uniqueId val="{00000003-8A0B-424C-B4F4-9E001EDCCBBB}"/>
            </c:ext>
          </c:extLst>
        </c:ser>
        <c:ser>
          <c:idx val="0"/>
          <c:order val="4"/>
          <c:tx>
            <c:strRef>
              <c:f>Evolution!$E$221</c:f>
              <c:strCache>
                <c:ptCount val="1"/>
                <c:pt idx="0">
                  <c:v>2021</c:v>
                </c:pt>
              </c:strCache>
            </c:strRef>
          </c:tx>
          <c:spPr>
            <a:solidFill>
              <a:srgbClr val="9999FF"/>
            </a:solidFill>
            <a:ln w="12700">
              <a:solidFill>
                <a:srgbClr val="000000"/>
              </a:solidFill>
              <a:prstDash val="solid"/>
            </a:ln>
          </c:spPr>
          <c:invertIfNegative val="0"/>
          <c:cat>
            <c:strRef>
              <c:f>Evolution!$B$222:$B$241</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Evolution!$E$222:$E$241</c:f>
              <c:numCache>
                <c:formatCode>#,##0.00</c:formatCode>
                <c:ptCount val="20"/>
              </c:numCache>
            </c:numRef>
          </c:val>
          <c:extLst>
            <c:ext xmlns:c16="http://schemas.microsoft.com/office/drawing/2014/chart" uri="{C3380CC4-5D6E-409C-BE32-E72D297353CC}">
              <c16:uniqueId val="{00000004-8A0B-424C-B4F4-9E001EDCCBBB}"/>
            </c:ext>
          </c:extLst>
        </c:ser>
        <c:ser>
          <c:idx val="1"/>
          <c:order val="5"/>
          <c:tx>
            <c:strRef>
              <c:f>Evolution!$D$221</c:f>
              <c:strCache>
                <c:ptCount val="1"/>
                <c:pt idx="0">
                  <c:v>2022</c:v>
                </c:pt>
              </c:strCache>
            </c:strRef>
          </c:tx>
          <c:spPr>
            <a:solidFill>
              <a:srgbClr val="993366"/>
            </a:solidFill>
            <a:ln w="12700">
              <a:solidFill>
                <a:srgbClr val="000000"/>
              </a:solidFill>
              <a:prstDash val="solid"/>
            </a:ln>
          </c:spPr>
          <c:invertIfNegative val="0"/>
          <c:cat>
            <c:strRef>
              <c:f>Evolution!$B$222:$B$241</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Evolution!$D$222:$D$241</c:f>
              <c:numCache>
                <c:formatCode>#,##0.00</c:formatCode>
                <c:ptCount val="20"/>
              </c:numCache>
            </c:numRef>
          </c:val>
          <c:extLst>
            <c:ext xmlns:c16="http://schemas.microsoft.com/office/drawing/2014/chart" uri="{C3380CC4-5D6E-409C-BE32-E72D297353CC}">
              <c16:uniqueId val="{00000005-8A0B-424C-B4F4-9E001EDCCBBB}"/>
            </c:ext>
          </c:extLst>
        </c:ser>
        <c:ser>
          <c:idx val="2"/>
          <c:order val="6"/>
          <c:tx>
            <c:strRef>
              <c:f>Evolution!$C$221</c:f>
              <c:strCache>
                <c:ptCount val="1"/>
                <c:pt idx="0">
                  <c:v>2023</c:v>
                </c:pt>
              </c:strCache>
            </c:strRef>
          </c:tx>
          <c:spPr>
            <a:solidFill>
              <a:srgbClr val="FFFFCC"/>
            </a:solidFill>
            <a:ln w="12700">
              <a:solidFill>
                <a:srgbClr val="000000"/>
              </a:solidFill>
              <a:prstDash val="solid"/>
            </a:ln>
          </c:spPr>
          <c:invertIfNegative val="0"/>
          <c:cat>
            <c:strRef>
              <c:f>Evolution!$B$222:$B$241</c:f>
              <c:strCache>
                <c:ptCount val="20"/>
                <c:pt idx="0">
                  <c:v>Amoxicilline</c:v>
                </c:pt>
                <c:pt idx="1">
                  <c:v>Amoxicilline + ac. clavulanique</c:v>
                </c:pt>
                <c:pt idx="2">
                  <c:v>Pipéracilline-tazobactam</c:v>
                </c:pt>
                <c:pt idx="3">
                  <c:v>Témocilline</c:v>
                </c:pt>
                <c:pt idx="4">
                  <c:v>C3G</c:v>
                </c:pt>
                <c:pt idx="5">
                  <c:v>C3G orales</c:v>
                </c:pt>
                <c:pt idx="6">
                  <c:v>Céfotaxime</c:v>
                </c:pt>
                <c:pt idx="7">
                  <c:v>Ceftriaxone</c:v>
                </c:pt>
                <c:pt idx="8">
                  <c:v>C3G actives sur P. aeruginosa</c:v>
                </c:pt>
                <c:pt idx="9">
                  <c:v>Carbapénèmes</c:v>
                </c:pt>
                <c:pt idx="10">
                  <c:v>Fluoroquinolones</c:v>
                </c:pt>
                <c:pt idx="11">
                  <c:v>Glycopeptides</c:v>
                </c:pt>
                <c:pt idx="12">
                  <c:v>Linézolide</c:v>
                </c:pt>
                <c:pt idx="13">
                  <c:v>Daptomycine</c:v>
                </c:pt>
                <c:pt idx="14">
                  <c:v>ATB anti-SRM*</c:v>
                </c:pt>
                <c:pt idx="15">
                  <c:v>Colistine injectable</c:v>
                </c:pt>
                <c:pt idx="16">
                  <c:v>Fosfomycine injectable</c:v>
                </c:pt>
                <c:pt idx="17">
                  <c:v>Tigécycline</c:v>
                </c:pt>
                <c:pt idx="18">
                  <c:v>Imidazolés</c:v>
                </c:pt>
                <c:pt idx="19">
                  <c:v>Fidaxomicine</c:v>
                </c:pt>
              </c:strCache>
            </c:strRef>
          </c:cat>
          <c:val>
            <c:numRef>
              <c:f>Evolution!$C$222:$C$241</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8A0B-424C-B4F4-9E001EDCCBBB}"/>
            </c:ext>
          </c:extLst>
        </c:ser>
        <c:dLbls>
          <c:showLegendKey val="0"/>
          <c:showVal val="0"/>
          <c:showCatName val="0"/>
          <c:showSerName val="0"/>
          <c:showPercent val="0"/>
          <c:showBubbleSize val="0"/>
        </c:dLbls>
        <c:gapWidth val="150"/>
        <c:axId val="467415152"/>
        <c:axId val="1"/>
      </c:barChart>
      <c:catAx>
        <c:axId val="46741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Arial"/>
                    <a:ea typeface="Arial"/>
                    <a:cs typeface="Arial"/>
                  </a:defRPr>
                </a:pPr>
                <a:r>
                  <a:rPr lang="fr-FR"/>
                  <a:t>Nb DDJ / 1000 JH</a:t>
                </a:r>
              </a:p>
            </c:rich>
          </c:tx>
          <c:layout>
            <c:manualLayout>
              <c:xMode val="edge"/>
              <c:yMode val="edge"/>
              <c:x val="2.0356234096692113E-2"/>
              <c:y val="0.3017456591964465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467415152"/>
        <c:crosses val="autoZero"/>
        <c:crossBetween val="between"/>
      </c:valAx>
      <c:spPr>
        <a:noFill/>
        <a:ln w="25400">
          <a:noFill/>
        </a:ln>
      </c:spPr>
    </c:plotArea>
    <c:legend>
      <c:legendPos val="r"/>
      <c:layout>
        <c:manualLayout>
          <c:xMode val="edge"/>
          <c:yMode val="edge"/>
          <c:wMode val="edge"/>
          <c:hMode val="edge"/>
          <c:x val="0.93002664743242969"/>
          <c:y val="0.24519230769230768"/>
          <c:w val="0.99109548329359587"/>
          <c:h val="0.59615384615384615"/>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ChirAmbu!E15"/></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161925</xdr:colOff>
      <xdr:row>9</xdr:row>
      <xdr:rowOff>123825</xdr:rowOff>
    </xdr:from>
    <xdr:to>
      <xdr:col>9</xdr:col>
      <xdr:colOff>2276475</xdr:colOff>
      <xdr:row>13</xdr:row>
      <xdr:rowOff>161925</xdr:rowOff>
    </xdr:to>
    <xdr:sp macro="" textlink="">
      <xdr:nvSpPr>
        <xdr:cNvPr id="19997" name="AutoShape 1025"/>
        <xdr:cNvSpPr>
          <a:spLocks noChangeArrowheads="1"/>
        </xdr:cNvSpPr>
      </xdr:nvSpPr>
      <xdr:spPr bwMode="auto">
        <a:xfrm>
          <a:off x="161925" y="2162175"/>
          <a:ext cx="8972550" cy="790575"/>
        </a:xfrm>
        <a:prstGeom prst="roundRect">
          <a:avLst>
            <a:gd name="adj" fmla="val 16667"/>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xdr:colOff>
      <xdr:row>1</xdr:row>
      <xdr:rowOff>47625</xdr:rowOff>
    </xdr:from>
    <xdr:to>
      <xdr:col>2</xdr:col>
      <xdr:colOff>266700</xdr:colOff>
      <xdr:row>5</xdr:row>
      <xdr:rowOff>0</xdr:rowOff>
    </xdr:to>
    <xdr:pic>
      <xdr:nvPicPr>
        <xdr:cNvPr id="19998"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76225"/>
          <a:ext cx="1771650" cy="733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31</xdr:row>
      <xdr:rowOff>123825</xdr:rowOff>
    </xdr:from>
    <xdr:to>
      <xdr:col>6</xdr:col>
      <xdr:colOff>161925</xdr:colOff>
      <xdr:row>44</xdr:row>
      <xdr:rowOff>104775</xdr:rowOff>
    </xdr:to>
    <xdr:sp macro="" textlink="">
      <xdr:nvSpPr>
        <xdr:cNvPr id="4272532" name="Rectangle 1025"/>
        <xdr:cNvSpPr>
          <a:spLocks noChangeArrowheads="1"/>
        </xdr:cNvSpPr>
      </xdr:nvSpPr>
      <xdr:spPr bwMode="auto">
        <a:xfrm>
          <a:off x="476250" y="6581775"/>
          <a:ext cx="7172325" cy="2228850"/>
        </a:xfrm>
        <a:prstGeom prst="rect">
          <a:avLst/>
        </a:prstGeom>
        <a:solidFill>
          <a:srgbClr xmlns:mc="http://schemas.openxmlformats.org/markup-compatibility/2006" xmlns:a14="http://schemas.microsoft.com/office/drawing/2010/main" val="FF6600" mc:Ignorable="a14" a14:legacySpreadsheetColorIndex="53">
            <a:alpha val="14902"/>
          </a:srgbClr>
        </a:solidFill>
        <a:ln w="2857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5</xdr:col>
      <xdr:colOff>606425</xdr:colOff>
      <xdr:row>27</xdr:row>
      <xdr:rowOff>98425</xdr:rowOff>
    </xdr:from>
    <xdr:to>
      <xdr:col>9</xdr:col>
      <xdr:colOff>38144</xdr:colOff>
      <xdr:row>30</xdr:row>
      <xdr:rowOff>41275</xdr:rowOff>
    </xdr:to>
    <xdr:sp macro="" textlink="">
      <xdr:nvSpPr>
        <xdr:cNvPr id="15399" name="Rectangle 1063">
          <a:hlinkClick xmlns:r="http://schemas.openxmlformats.org/officeDocument/2006/relationships" r:id="rId1" tooltip="Saisie des consommations en chirurgie ambulatoire"/>
        </xdr:cNvPr>
        <xdr:cNvSpPr>
          <a:spLocks noChangeArrowheads="1"/>
        </xdr:cNvSpPr>
      </xdr:nvSpPr>
      <xdr:spPr bwMode="auto">
        <a:xfrm>
          <a:off x="7305675" y="6648450"/>
          <a:ext cx="2085975" cy="447675"/>
        </a:xfrm>
        <a:prstGeom prst="rect">
          <a:avLst/>
        </a:prstGeom>
        <a:solidFill>
          <a:srgbClr val="FFFFCC"/>
        </a:solidFill>
        <a:ln w="25400">
          <a:solidFill>
            <a:srgbClr xmlns:mc="http://schemas.openxmlformats.org/markup-compatibility/2006" xmlns:a14="http://schemas.microsoft.com/office/drawing/2010/main" val="339966" mc:Ignorable="a14" a14:legacySpreadsheetColorIndex="57"/>
          </a:solidFill>
          <a:miter lim="800000"/>
          <a:headEnd/>
          <a:tailEnd/>
        </a:ln>
        <a:effectLst>
          <a:outerShdw blurRad="50800" dist="38100" dir="5400000" algn="t" rotWithShape="0">
            <a:prstClr val="black">
              <a:alpha val="40000"/>
            </a:prstClr>
          </a:outerShdw>
        </a:effectLst>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Cliquer ici pour compléter l'onglet spécifique "ChirAmbu".</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9</xdr:col>
      <xdr:colOff>95250</xdr:colOff>
      <xdr:row>4</xdr:row>
      <xdr:rowOff>76200</xdr:rowOff>
    </xdr:from>
    <xdr:to>
      <xdr:col>18</xdr:col>
      <xdr:colOff>704850</xdr:colOff>
      <xdr:row>26</xdr:row>
      <xdr:rowOff>133350</xdr:rowOff>
    </xdr:to>
    <xdr:graphicFrame macro="">
      <xdr:nvGraphicFramePr>
        <xdr:cNvPr id="5670703" name="Graphique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66675</xdr:colOff>
      <xdr:row>32</xdr:row>
      <xdr:rowOff>0</xdr:rowOff>
    </xdr:from>
    <xdr:to>
      <xdr:col>18</xdr:col>
      <xdr:colOff>695325</xdr:colOff>
      <xdr:row>53</xdr:row>
      <xdr:rowOff>104775</xdr:rowOff>
    </xdr:to>
    <xdr:graphicFrame macro="">
      <xdr:nvGraphicFramePr>
        <xdr:cNvPr id="5670704" name="Graphique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9</xdr:col>
      <xdr:colOff>47625</xdr:colOff>
      <xdr:row>57</xdr:row>
      <xdr:rowOff>19050</xdr:rowOff>
    </xdr:from>
    <xdr:to>
      <xdr:col>18</xdr:col>
      <xdr:colOff>704850</xdr:colOff>
      <xdr:row>79</xdr:row>
      <xdr:rowOff>114300</xdr:rowOff>
    </xdr:to>
    <xdr:graphicFrame macro="">
      <xdr:nvGraphicFramePr>
        <xdr:cNvPr id="5670705" name="Graphique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9</xdr:col>
      <xdr:colOff>57150</xdr:colOff>
      <xdr:row>84</xdr:row>
      <xdr:rowOff>85725</xdr:rowOff>
    </xdr:from>
    <xdr:to>
      <xdr:col>18</xdr:col>
      <xdr:colOff>685800</xdr:colOff>
      <xdr:row>106</xdr:row>
      <xdr:rowOff>142875</xdr:rowOff>
    </xdr:to>
    <xdr:graphicFrame macro="">
      <xdr:nvGraphicFramePr>
        <xdr:cNvPr id="5670706" name="Graphique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9</xdr:col>
      <xdr:colOff>47625</xdr:colOff>
      <xdr:row>111</xdr:row>
      <xdr:rowOff>114300</xdr:rowOff>
    </xdr:from>
    <xdr:to>
      <xdr:col>18</xdr:col>
      <xdr:colOff>714375</xdr:colOff>
      <xdr:row>133</xdr:row>
      <xdr:rowOff>104775</xdr:rowOff>
    </xdr:to>
    <xdr:graphicFrame macro="">
      <xdr:nvGraphicFramePr>
        <xdr:cNvPr id="5670707" name="Graphique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9</xdr:col>
      <xdr:colOff>57150</xdr:colOff>
      <xdr:row>138</xdr:row>
      <xdr:rowOff>76200</xdr:rowOff>
    </xdr:from>
    <xdr:to>
      <xdr:col>18</xdr:col>
      <xdr:colOff>685800</xdr:colOff>
      <xdr:row>160</xdr:row>
      <xdr:rowOff>133350</xdr:rowOff>
    </xdr:to>
    <xdr:graphicFrame macro="">
      <xdr:nvGraphicFramePr>
        <xdr:cNvPr id="5670708" name="Graphique 10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9</xdr:col>
      <xdr:colOff>85725</xdr:colOff>
      <xdr:row>165</xdr:row>
      <xdr:rowOff>47625</xdr:rowOff>
    </xdr:from>
    <xdr:to>
      <xdr:col>18</xdr:col>
      <xdr:colOff>657225</xdr:colOff>
      <xdr:row>187</xdr:row>
      <xdr:rowOff>114300</xdr:rowOff>
    </xdr:to>
    <xdr:graphicFrame macro="">
      <xdr:nvGraphicFramePr>
        <xdr:cNvPr id="5670709" name="Graphique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9</xdr:col>
      <xdr:colOff>57150</xdr:colOff>
      <xdr:row>192</xdr:row>
      <xdr:rowOff>114300</xdr:rowOff>
    </xdr:from>
    <xdr:to>
      <xdr:col>18</xdr:col>
      <xdr:colOff>666750</xdr:colOff>
      <xdr:row>214</xdr:row>
      <xdr:rowOff>95250</xdr:rowOff>
    </xdr:to>
    <xdr:graphicFrame macro="">
      <xdr:nvGraphicFramePr>
        <xdr:cNvPr id="5670710" name="Graphique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9</xdr:col>
      <xdr:colOff>76200</xdr:colOff>
      <xdr:row>219</xdr:row>
      <xdr:rowOff>152400</xdr:rowOff>
    </xdr:from>
    <xdr:to>
      <xdr:col>18</xdr:col>
      <xdr:colOff>704850</xdr:colOff>
      <xdr:row>241</xdr:row>
      <xdr:rowOff>123825</xdr:rowOff>
    </xdr:to>
    <xdr:graphicFrame macro="">
      <xdr:nvGraphicFramePr>
        <xdr:cNvPr id="5670711" name="Graphique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9</xdr:col>
      <xdr:colOff>38100</xdr:colOff>
      <xdr:row>247</xdr:row>
      <xdr:rowOff>9525</xdr:rowOff>
    </xdr:from>
    <xdr:to>
      <xdr:col>18</xdr:col>
      <xdr:colOff>704850</xdr:colOff>
      <xdr:row>268</xdr:row>
      <xdr:rowOff>114300</xdr:rowOff>
    </xdr:to>
    <xdr:graphicFrame macro="">
      <xdr:nvGraphicFramePr>
        <xdr:cNvPr id="5670712" name="Graphique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76200</xdr:colOff>
      <xdr:row>274</xdr:row>
      <xdr:rowOff>95250</xdr:rowOff>
    </xdr:from>
    <xdr:to>
      <xdr:col>18</xdr:col>
      <xdr:colOff>657225</xdr:colOff>
      <xdr:row>296</xdr:row>
      <xdr:rowOff>142875</xdr:rowOff>
    </xdr:to>
    <xdr:graphicFrame macro="">
      <xdr:nvGraphicFramePr>
        <xdr:cNvPr id="5670713" name="Graphique 10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36</xdr:row>
      <xdr:rowOff>9525</xdr:rowOff>
    </xdr:from>
    <xdr:to>
      <xdr:col>3</xdr:col>
      <xdr:colOff>419100</xdr:colOff>
      <xdr:row>53</xdr:row>
      <xdr:rowOff>114300</xdr:rowOff>
    </xdr:to>
    <xdr:graphicFrame macro="">
      <xdr:nvGraphicFramePr>
        <xdr:cNvPr id="1905857"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21</xdr:row>
      <xdr:rowOff>76200</xdr:rowOff>
    </xdr:from>
    <xdr:to>
      <xdr:col>7</xdr:col>
      <xdr:colOff>695325</xdr:colOff>
      <xdr:row>39</xdr:row>
      <xdr:rowOff>104775</xdr:rowOff>
    </xdr:to>
    <xdr:graphicFrame macro="">
      <xdr:nvGraphicFramePr>
        <xdr:cNvPr id="5618503" name="Graphique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41</xdr:row>
      <xdr:rowOff>66675</xdr:rowOff>
    </xdr:from>
    <xdr:to>
      <xdr:col>7</xdr:col>
      <xdr:colOff>714375</xdr:colOff>
      <xdr:row>59</xdr:row>
      <xdr:rowOff>104775</xdr:rowOff>
    </xdr:to>
    <xdr:graphicFrame macro="">
      <xdr:nvGraphicFramePr>
        <xdr:cNvPr id="5618504"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62</xdr:row>
      <xdr:rowOff>85725</xdr:rowOff>
    </xdr:from>
    <xdr:to>
      <xdr:col>7</xdr:col>
      <xdr:colOff>704850</xdr:colOff>
      <xdr:row>79</xdr:row>
      <xdr:rowOff>85725</xdr:rowOff>
    </xdr:to>
    <xdr:graphicFrame macro="">
      <xdr:nvGraphicFramePr>
        <xdr:cNvPr id="5618505" name="Graphique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1</xdr:row>
      <xdr:rowOff>85725</xdr:rowOff>
    </xdr:from>
    <xdr:to>
      <xdr:col>7</xdr:col>
      <xdr:colOff>685800</xdr:colOff>
      <xdr:row>19</xdr:row>
      <xdr:rowOff>28575</xdr:rowOff>
    </xdr:to>
    <xdr:graphicFrame macro="">
      <xdr:nvGraphicFramePr>
        <xdr:cNvPr id="5618506"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81</xdr:row>
      <xdr:rowOff>114300</xdr:rowOff>
    </xdr:from>
    <xdr:to>
      <xdr:col>7</xdr:col>
      <xdr:colOff>704850</xdr:colOff>
      <xdr:row>99</xdr:row>
      <xdr:rowOff>66675</xdr:rowOff>
    </xdr:to>
    <xdr:graphicFrame macro="">
      <xdr:nvGraphicFramePr>
        <xdr:cNvPr id="5618507" name="Graphique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66675</xdr:colOff>
      <xdr:row>101</xdr:row>
      <xdr:rowOff>47625</xdr:rowOff>
    </xdr:from>
    <xdr:to>
      <xdr:col>7</xdr:col>
      <xdr:colOff>714375</xdr:colOff>
      <xdr:row>119</xdr:row>
      <xdr:rowOff>85725</xdr:rowOff>
    </xdr:to>
    <xdr:graphicFrame macro="">
      <xdr:nvGraphicFramePr>
        <xdr:cNvPr id="5618508"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76200</xdr:colOff>
      <xdr:row>121</xdr:row>
      <xdr:rowOff>38100</xdr:rowOff>
    </xdr:from>
    <xdr:to>
      <xdr:col>7</xdr:col>
      <xdr:colOff>676275</xdr:colOff>
      <xdr:row>138</xdr:row>
      <xdr:rowOff>66675</xdr:rowOff>
    </xdr:to>
    <xdr:graphicFrame macro="">
      <xdr:nvGraphicFramePr>
        <xdr:cNvPr id="5618509" name="Graphique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140</xdr:row>
      <xdr:rowOff>47625</xdr:rowOff>
    </xdr:from>
    <xdr:to>
      <xdr:col>7</xdr:col>
      <xdr:colOff>695325</xdr:colOff>
      <xdr:row>159</xdr:row>
      <xdr:rowOff>95250</xdr:rowOff>
    </xdr:to>
    <xdr:graphicFrame macro="">
      <xdr:nvGraphicFramePr>
        <xdr:cNvPr id="5618510"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161</xdr:row>
      <xdr:rowOff>47625</xdr:rowOff>
    </xdr:from>
    <xdr:to>
      <xdr:col>7</xdr:col>
      <xdr:colOff>714375</xdr:colOff>
      <xdr:row>179</xdr:row>
      <xdr:rowOff>133350</xdr:rowOff>
    </xdr:to>
    <xdr:graphicFrame macro="">
      <xdr:nvGraphicFramePr>
        <xdr:cNvPr id="5618511"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182</xdr:row>
      <xdr:rowOff>104775</xdr:rowOff>
    </xdr:from>
    <xdr:to>
      <xdr:col>7</xdr:col>
      <xdr:colOff>676275</xdr:colOff>
      <xdr:row>201</xdr:row>
      <xdr:rowOff>38100</xdr:rowOff>
    </xdr:to>
    <xdr:graphicFrame macro="">
      <xdr:nvGraphicFramePr>
        <xdr:cNvPr id="5618512"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204</xdr:row>
      <xdr:rowOff>76200</xdr:rowOff>
    </xdr:from>
    <xdr:to>
      <xdr:col>7</xdr:col>
      <xdr:colOff>714375</xdr:colOff>
      <xdr:row>222</xdr:row>
      <xdr:rowOff>114300</xdr:rowOff>
    </xdr:to>
    <xdr:graphicFrame macro="">
      <xdr:nvGraphicFramePr>
        <xdr:cNvPr id="5618513" name="Graphique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149</xdr:row>
      <xdr:rowOff>114300</xdr:rowOff>
    </xdr:from>
    <xdr:to>
      <xdr:col>11</xdr:col>
      <xdr:colOff>628650</xdr:colOff>
      <xdr:row>172</xdr:row>
      <xdr:rowOff>57150</xdr:rowOff>
    </xdr:to>
    <xdr:graphicFrame macro="">
      <xdr:nvGraphicFramePr>
        <xdr:cNvPr id="4421419"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179</xdr:row>
      <xdr:rowOff>76200</xdr:rowOff>
    </xdr:from>
    <xdr:to>
      <xdr:col>11</xdr:col>
      <xdr:colOff>590550</xdr:colOff>
      <xdr:row>204</xdr:row>
      <xdr:rowOff>47625</xdr:rowOff>
    </xdr:to>
    <xdr:graphicFrame macro="">
      <xdr:nvGraphicFramePr>
        <xdr:cNvPr id="4421420"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120</xdr:row>
      <xdr:rowOff>142875</xdr:rowOff>
    </xdr:from>
    <xdr:to>
      <xdr:col>11</xdr:col>
      <xdr:colOff>571500</xdr:colOff>
      <xdr:row>144</xdr:row>
      <xdr:rowOff>38100</xdr:rowOff>
    </xdr:to>
    <xdr:graphicFrame macro="">
      <xdr:nvGraphicFramePr>
        <xdr:cNvPr id="4421421"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1</xdr:row>
      <xdr:rowOff>95250</xdr:rowOff>
    </xdr:from>
    <xdr:to>
      <xdr:col>11</xdr:col>
      <xdr:colOff>590550</xdr:colOff>
      <xdr:row>26</xdr:row>
      <xdr:rowOff>104775</xdr:rowOff>
    </xdr:to>
    <xdr:graphicFrame macro="">
      <xdr:nvGraphicFramePr>
        <xdr:cNvPr id="4421422"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62</xdr:row>
      <xdr:rowOff>85725</xdr:rowOff>
    </xdr:from>
    <xdr:to>
      <xdr:col>11</xdr:col>
      <xdr:colOff>571500</xdr:colOff>
      <xdr:row>86</xdr:row>
      <xdr:rowOff>57150</xdr:rowOff>
    </xdr:to>
    <xdr:graphicFrame macro="">
      <xdr:nvGraphicFramePr>
        <xdr:cNvPr id="4421423"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89</xdr:row>
      <xdr:rowOff>85725</xdr:rowOff>
    </xdr:from>
    <xdr:to>
      <xdr:col>11</xdr:col>
      <xdr:colOff>590550</xdr:colOff>
      <xdr:row>116</xdr:row>
      <xdr:rowOff>19050</xdr:rowOff>
    </xdr:to>
    <xdr:graphicFrame macro="">
      <xdr:nvGraphicFramePr>
        <xdr:cNvPr id="4421424"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85725</xdr:colOff>
      <xdr:row>33</xdr:row>
      <xdr:rowOff>38100</xdr:rowOff>
    </xdr:from>
    <xdr:to>
      <xdr:col>11</xdr:col>
      <xdr:colOff>552450</xdr:colOff>
      <xdr:row>58</xdr:row>
      <xdr:rowOff>57150</xdr:rowOff>
    </xdr:to>
    <xdr:graphicFrame macro="">
      <xdr:nvGraphicFramePr>
        <xdr:cNvPr id="4421425"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13"/>
  </sheetPr>
  <dimension ref="A1:J45"/>
  <sheetViews>
    <sheetView showGridLines="0" tabSelected="1" zoomScaleNormal="100" workbookViewId="0">
      <selection activeCell="A28" sqref="A28:J28"/>
    </sheetView>
  </sheetViews>
  <sheetFormatPr baseColWidth="10" defaultRowHeight="12.75" x14ac:dyDescent="0.2"/>
  <cols>
    <col min="2" max="2" width="18.42578125" customWidth="1"/>
    <col min="10" max="10" width="36.140625" customWidth="1"/>
    <col min="11" max="11" width="25.7109375" customWidth="1"/>
  </cols>
  <sheetData>
    <row r="1" spans="1:10" ht="18" x14ac:dyDescent="0.25">
      <c r="A1" s="550" t="s">
        <v>740</v>
      </c>
      <c r="B1" s="550"/>
      <c r="C1" s="550"/>
      <c r="D1" s="550"/>
      <c r="E1" s="550"/>
      <c r="F1" s="550"/>
      <c r="G1" s="550"/>
      <c r="H1" s="550"/>
      <c r="I1" s="550"/>
      <c r="J1" s="550"/>
    </row>
    <row r="3" spans="1:10" ht="14.25" x14ac:dyDescent="0.2">
      <c r="A3" s="543"/>
      <c r="B3" s="543"/>
      <c r="C3" s="543"/>
      <c r="D3" s="543"/>
      <c r="E3" s="543"/>
      <c r="F3" s="543"/>
      <c r="G3" s="543"/>
      <c r="H3" s="543"/>
      <c r="I3" s="543"/>
      <c r="J3" s="543"/>
    </row>
    <row r="4" spans="1:10" ht="15" x14ac:dyDescent="0.25">
      <c r="A4" s="534"/>
      <c r="B4" s="534"/>
      <c r="C4" s="534"/>
      <c r="D4" s="538" t="s">
        <v>747</v>
      </c>
      <c r="E4" s="534"/>
      <c r="F4" s="534"/>
      <c r="G4" s="534"/>
      <c r="H4" s="534"/>
      <c r="I4" s="534"/>
      <c r="J4" s="534"/>
    </row>
    <row r="5" spans="1:10" ht="14.25" x14ac:dyDescent="0.2">
      <c r="A5" s="534"/>
      <c r="B5" s="534"/>
      <c r="C5" s="534"/>
      <c r="D5" s="534"/>
      <c r="E5" s="534"/>
      <c r="F5" s="534"/>
      <c r="G5" s="534"/>
      <c r="H5" s="534"/>
      <c r="I5" s="534"/>
      <c r="J5" s="534"/>
    </row>
    <row r="6" spans="1:10" ht="14.25" x14ac:dyDescent="0.2">
      <c r="A6" s="532"/>
      <c r="B6" s="532"/>
      <c r="C6" s="532"/>
      <c r="D6" s="532"/>
      <c r="E6" s="532"/>
      <c r="F6" s="532"/>
      <c r="G6" s="532"/>
      <c r="H6" s="532"/>
      <c r="I6" s="532"/>
      <c r="J6" s="532"/>
    </row>
    <row r="7" spans="1:10" s="537" customFormat="1" ht="28.5" customHeight="1" x14ac:dyDescent="0.2">
      <c r="A7" s="535" t="s">
        <v>743</v>
      </c>
      <c r="B7" s="536"/>
      <c r="C7" s="551" t="s">
        <v>746</v>
      </c>
      <c r="D7" s="551"/>
      <c r="E7" s="551"/>
      <c r="F7" s="551"/>
      <c r="G7" s="551"/>
      <c r="H7" s="551"/>
      <c r="I7" s="551"/>
      <c r="J7" s="551"/>
    </row>
    <row r="8" spans="1:10" ht="40.5" customHeight="1" x14ac:dyDescent="0.2">
      <c r="A8" s="533" t="s">
        <v>744</v>
      </c>
      <c r="C8" s="551" t="s">
        <v>748</v>
      </c>
      <c r="D8" s="551"/>
      <c r="E8" s="551"/>
      <c r="F8" s="551"/>
      <c r="G8" s="551"/>
      <c r="H8" s="551"/>
      <c r="I8" s="551"/>
      <c r="J8" s="551"/>
    </row>
    <row r="9" spans="1:10" ht="30.75" customHeight="1" x14ac:dyDescent="0.2">
      <c r="A9" s="549" t="s">
        <v>745</v>
      </c>
      <c r="B9" s="549"/>
      <c r="C9" s="549"/>
      <c r="D9" s="549"/>
      <c r="E9" s="549"/>
      <c r="F9" s="549"/>
      <c r="G9" s="549"/>
      <c r="H9" s="549"/>
      <c r="I9" s="549"/>
      <c r="J9" s="549"/>
    </row>
    <row r="10" spans="1:10" ht="15.75" x14ac:dyDescent="0.25">
      <c r="A10" s="542"/>
      <c r="B10" s="542"/>
      <c r="C10" s="542"/>
      <c r="D10" s="542"/>
      <c r="E10" s="542"/>
      <c r="F10" s="542"/>
      <c r="G10" s="542"/>
      <c r="H10" s="542"/>
      <c r="I10" s="542"/>
      <c r="J10" s="542"/>
    </row>
    <row r="11" spans="1:10" ht="15" x14ac:dyDescent="0.25">
      <c r="A11" s="543" t="s">
        <v>449</v>
      </c>
      <c r="B11" s="543"/>
      <c r="C11" s="543"/>
      <c r="D11" s="543"/>
      <c r="E11" s="543"/>
      <c r="F11" s="543"/>
      <c r="G11" s="543"/>
      <c r="H11" s="543"/>
      <c r="I11" s="543"/>
      <c r="J11" s="543"/>
    </row>
    <row r="12" spans="1:10" ht="14.25" x14ac:dyDescent="0.2">
      <c r="A12" s="543" t="s">
        <v>471</v>
      </c>
      <c r="B12" s="543"/>
      <c r="C12" s="543"/>
      <c r="D12" s="543"/>
      <c r="E12" s="543"/>
      <c r="F12" s="543"/>
      <c r="G12" s="543"/>
      <c r="H12" s="543"/>
      <c r="I12" s="543"/>
      <c r="J12" s="543"/>
    </row>
    <row r="13" spans="1:10" ht="14.25" x14ac:dyDescent="0.2">
      <c r="A13" s="543" t="s">
        <v>450</v>
      </c>
      <c r="B13" s="543"/>
      <c r="C13" s="543"/>
      <c r="D13" s="543"/>
      <c r="E13" s="543"/>
      <c r="F13" s="543"/>
      <c r="G13" s="543"/>
      <c r="H13" s="543"/>
      <c r="I13" s="543"/>
      <c r="J13" s="543"/>
    </row>
    <row r="14" spans="1:10" ht="14.25" x14ac:dyDescent="0.2">
      <c r="A14" s="181"/>
    </row>
    <row r="15" spans="1:10" ht="14.25" x14ac:dyDescent="0.2">
      <c r="A15" s="543"/>
      <c r="B15" s="543"/>
      <c r="C15" s="543"/>
      <c r="D15" s="543"/>
      <c r="E15" s="543"/>
      <c r="F15" s="543"/>
      <c r="G15" s="543"/>
      <c r="H15" s="543"/>
      <c r="I15" s="543"/>
      <c r="J15" s="543"/>
    </row>
    <row r="16" spans="1:10" ht="15" x14ac:dyDescent="0.25">
      <c r="A16" s="543" t="s">
        <v>730</v>
      </c>
      <c r="B16" s="543"/>
      <c r="C16" s="543"/>
      <c r="D16" s="543"/>
      <c r="E16" s="543"/>
      <c r="F16" s="543"/>
      <c r="G16" s="543"/>
      <c r="H16" s="543"/>
      <c r="I16" s="543"/>
      <c r="J16" s="543"/>
    </row>
    <row r="17" spans="1:10" ht="14.25" x14ac:dyDescent="0.2">
      <c r="A17" s="303"/>
      <c r="B17" s="303"/>
      <c r="C17" s="303"/>
      <c r="D17" s="303"/>
      <c r="E17" s="303"/>
      <c r="F17" s="303"/>
      <c r="G17" s="303"/>
      <c r="H17" s="303"/>
      <c r="I17" s="303"/>
      <c r="J17" s="303"/>
    </row>
    <row r="18" spans="1:10" ht="27.75" customHeight="1" x14ac:dyDescent="0.2">
      <c r="A18" s="549" t="s">
        <v>749</v>
      </c>
      <c r="B18" s="549"/>
      <c r="C18" s="549"/>
      <c r="D18" s="549"/>
      <c r="E18" s="549"/>
      <c r="F18" s="549"/>
      <c r="G18" s="549"/>
      <c r="H18" s="549"/>
      <c r="I18" s="549"/>
      <c r="J18" s="549"/>
    </row>
    <row r="19" spans="1:10" ht="14.25" x14ac:dyDescent="0.2">
      <c r="A19" s="303"/>
      <c r="B19" s="303"/>
      <c r="C19" s="303"/>
      <c r="D19" s="303"/>
      <c r="E19" s="303"/>
      <c r="F19" s="303"/>
      <c r="G19" s="303"/>
      <c r="H19" s="303"/>
      <c r="I19" s="303"/>
      <c r="J19" s="303"/>
    </row>
    <row r="20" spans="1:10" ht="15" x14ac:dyDescent="0.25">
      <c r="A20" s="543" t="s">
        <v>741</v>
      </c>
      <c r="B20" s="543"/>
      <c r="C20" s="543"/>
      <c r="D20" s="543"/>
      <c r="E20" s="543"/>
      <c r="F20" s="543"/>
      <c r="G20" s="543"/>
      <c r="H20" s="543"/>
      <c r="I20" s="543"/>
      <c r="J20" s="543"/>
    </row>
    <row r="21" spans="1:10" x14ac:dyDescent="0.2">
      <c r="A21" s="545" t="s">
        <v>742</v>
      </c>
      <c r="B21" s="545"/>
      <c r="C21" s="545"/>
      <c r="D21" s="545"/>
      <c r="E21" s="545"/>
      <c r="F21" s="545"/>
      <c r="G21" s="545"/>
      <c r="H21" s="545"/>
      <c r="I21" s="545"/>
      <c r="J21" s="545"/>
    </row>
    <row r="22" spans="1:10" ht="14.25" x14ac:dyDescent="0.2">
      <c r="A22" s="181"/>
    </row>
    <row r="23" spans="1:10" ht="28.5" customHeight="1" x14ac:dyDescent="0.2">
      <c r="A23" s="549" t="s">
        <v>750</v>
      </c>
      <c r="B23" s="549"/>
      <c r="C23" s="549"/>
      <c r="D23" s="549"/>
      <c r="E23" s="549"/>
      <c r="F23" s="549"/>
      <c r="G23" s="549"/>
      <c r="H23" s="549"/>
      <c r="I23" s="549"/>
      <c r="J23" s="549"/>
    </row>
    <row r="24" spans="1:10" ht="15" thickBot="1" x14ac:dyDescent="0.25">
      <c r="A24" s="181"/>
    </row>
    <row r="25" spans="1:10" ht="20.100000000000001" customHeight="1" thickBot="1" x14ac:dyDescent="0.25">
      <c r="A25" s="546" t="s">
        <v>432</v>
      </c>
      <c r="B25" s="546"/>
      <c r="C25" s="546"/>
      <c r="D25" s="546"/>
      <c r="E25" s="546"/>
      <c r="F25" s="546"/>
      <c r="G25" s="546"/>
      <c r="H25" s="546"/>
      <c r="I25" s="546"/>
      <c r="J25" s="546"/>
    </row>
    <row r="26" spans="1:10" ht="9" customHeight="1" x14ac:dyDescent="0.25">
      <c r="A26" s="304"/>
      <c r="B26" s="304"/>
      <c r="C26" s="304"/>
      <c r="D26" s="304"/>
      <c r="E26" s="304"/>
      <c r="F26" s="304"/>
      <c r="G26" s="304"/>
      <c r="H26" s="304"/>
      <c r="I26" s="304"/>
      <c r="J26" s="304"/>
    </row>
    <row r="27" spans="1:10" ht="15" x14ac:dyDescent="0.25">
      <c r="A27" s="544" t="s">
        <v>529</v>
      </c>
      <c r="B27" s="543"/>
      <c r="C27" s="543"/>
      <c r="D27" s="543"/>
      <c r="E27" s="543"/>
      <c r="F27" s="543"/>
      <c r="G27" s="543"/>
      <c r="H27" s="543"/>
      <c r="I27" s="543"/>
      <c r="J27" s="543"/>
    </row>
    <row r="28" spans="1:10" ht="14.25" x14ac:dyDescent="0.2">
      <c r="A28" s="543" t="s">
        <v>479</v>
      </c>
      <c r="B28" s="543"/>
      <c r="C28" s="543"/>
      <c r="D28" s="543"/>
      <c r="E28" s="543"/>
      <c r="F28" s="543"/>
      <c r="G28" s="543"/>
      <c r="H28" s="543"/>
      <c r="I28" s="543"/>
      <c r="J28" s="543"/>
    </row>
    <row r="29" spans="1:10" ht="15" x14ac:dyDescent="0.25">
      <c r="A29" s="544" t="s">
        <v>433</v>
      </c>
      <c r="B29" s="544"/>
      <c r="C29" s="544"/>
      <c r="D29" s="544"/>
      <c r="E29" s="544"/>
      <c r="F29" s="544"/>
      <c r="G29" s="544"/>
      <c r="H29" s="544"/>
      <c r="I29" s="544"/>
      <c r="J29" s="544"/>
    </row>
    <row r="30" spans="1:10" ht="27" customHeight="1" thickBot="1" x14ac:dyDescent="0.25">
      <c r="A30" s="547" t="s">
        <v>434</v>
      </c>
      <c r="B30" s="548"/>
      <c r="C30" s="548"/>
      <c r="D30" s="548"/>
      <c r="E30" s="548"/>
      <c r="F30" s="548"/>
      <c r="G30" s="548"/>
      <c r="H30" s="548"/>
      <c r="I30" s="548"/>
      <c r="J30" s="548"/>
    </row>
    <row r="31" spans="1:10" ht="48" customHeight="1" thickBot="1" x14ac:dyDescent="0.25">
      <c r="A31" s="540" t="s">
        <v>751</v>
      </c>
      <c r="B31" s="541"/>
      <c r="C31" s="541"/>
      <c r="D31" s="541"/>
      <c r="E31" s="541"/>
      <c r="F31" s="541"/>
      <c r="G31" s="541"/>
      <c r="H31" s="541"/>
      <c r="I31" s="541"/>
      <c r="J31" s="541"/>
    </row>
    <row r="45" spans="6:6" x14ac:dyDescent="0.2">
      <c r="F45" s="537"/>
    </row>
  </sheetData>
  <sheetProtection algorithmName="SHA-512" hashValue="NSEaT/tbRLfpxam2s/NPIpszUHfPPGVfYO9NCY/2i1Q/svNqfzpKaWvq8Y9iK7L8fGULSoLWzGP3S2flvHTl0Q==" saltValue="vRjuwxTPCJuYUP4YZO3EnQ==" spinCount="100000" sheet="1" objects="1" scenarios="1" selectLockedCells="1"/>
  <mergeCells count="21">
    <mergeCell ref="A1:J1"/>
    <mergeCell ref="A3:J3"/>
    <mergeCell ref="A9:J9"/>
    <mergeCell ref="C8:J8"/>
    <mergeCell ref="C7:J7"/>
    <mergeCell ref="A31:J31"/>
    <mergeCell ref="A10:J10"/>
    <mergeCell ref="A11:J11"/>
    <mergeCell ref="A12:J12"/>
    <mergeCell ref="A13:J13"/>
    <mergeCell ref="A15:J15"/>
    <mergeCell ref="A29:J29"/>
    <mergeCell ref="A20:J20"/>
    <mergeCell ref="A21:J21"/>
    <mergeCell ref="A25:J25"/>
    <mergeCell ref="A30:J30"/>
    <mergeCell ref="A18:J18"/>
    <mergeCell ref="A23:J23"/>
    <mergeCell ref="A28:J28"/>
    <mergeCell ref="A27:J27"/>
    <mergeCell ref="A16:J16"/>
  </mergeCells>
  <phoneticPr fontId="23" type="noConversion"/>
  <pageMargins left="0.51" right="0.42" top="0.35" bottom="0.66" header="0.28000000000000003" footer="0.42"/>
  <pageSetup paperSize="9" orientation="landscape" r:id="rId1"/>
  <headerFooter alignWithMargins="0">
    <oddFooter>&amp;L&amp;F/&amp;A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373</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68"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administratives'!C14="","",'Données administratives'!C14)</f>
        <v/>
      </c>
      <c r="D7" s="556"/>
      <c r="E7" s="191"/>
      <c r="J7"/>
    </row>
    <row r="8" spans="1:11" s="88" customFormat="1" ht="13.5" thickBot="1" x14ac:dyDescent="0.25">
      <c r="A8" s="102" t="s">
        <v>217</v>
      </c>
      <c r="B8" s="93"/>
      <c r="C8" s="555" t="str">
        <f>IF('Données administratives'!D14="","",'Données administratives'!D14)</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374</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68"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administratives'!C15="","",'Données administratives'!C15)</f>
        <v/>
      </c>
      <c r="D7" s="556"/>
      <c r="E7" s="191"/>
      <c r="J7"/>
    </row>
    <row r="8" spans="1:11" s="88" customFormat="1" ht="13.5" thickBot="1" x14ac:dyDescent="0.25">
      <c r="A8" s="102" t="s">
        <v>217</v>
      </c>
      <c r="B8" s="93"/>
      <c r="C8" s="555" t="str">
        <f>IF('Données administratives'!D15="","",'Données administratives'!D15)</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437</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68"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administratives'!C16="","",'Données administratives'!C16)</f>
        <v/>
      </c>
      <c r="D7" s="556"/>
      <c r="E7" s="191"/>
      <c r="J7"/>
    </row>
    <row r="8" spans="1:11" s="88" customFormat="1" ht="13.5" thickBot="1" x14ac:dyDescent="0.25">
      <c r="A8" s="102" t="s">
        <v>217</v>
      </c>
      <c r="B8" s="93"/>
      <c r="C8" s="555" t="str">
        <f>IF('Données administratives'!D16="","",'Données administratives'!D16)</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375</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76"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administratives'!C17="","",'Données administratives'!C17)</f>
        <v/>
      </c>
      <c r="D7" s="556"/>
      <c r="E7" s="191"/>
      <c r="J7"/>
    </row>
    <row r="8" spans="1:11" s="88" customFormat="1" ht="13.5" thickBot="1" x14ac:dyDescent="0.25">
      <c r="A8" s="102" t="s">
        <v>217</v>
      </c>
      <c r="B8" s="93"/>
      <c r="C8" s="555" t="str">
        <f>IF('Données administratives'!D17="","",'Données administratives'!D17)</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19685039370078741" right="0.19685039370078741" top="0.35433070866141736" bottom="0.51181102362204722" header="0.27559055118110237" footer="0.27559055118110237"/>
  <pageSetup paperSize="9" scale="85"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376</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76"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administratives'!C19="","",'Données administratives'!C19)</f>
        <v/>
      </c>
      <c r="D7" s="556"/>
      <c r="E7" s="191"/>
      <c r="J7"/>
    </row>
    <row r="8" spans="1:11" s="88" customFormat="1" ht="13.5" thickBot="1" x14ac:dyDescent="0.25">
      <c r="A8" s="102" t="s">
        <v>217</v>
      </c>
      <c r="B8" s="93"/>
      <c r="C8" s="555" t="str">
        <f>IF('Données administratives'!D19="","",'Données administratives'!D19)</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377</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76"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administratives'!C20="","",'Données administratives'!C20)</f>
        <v/>
      </c>
      <c r="D7" s="556"/>
      <c r="E7" s="191"/>
      <c r="J7"/>
    </row>
    <row r="8" spans="1:11" s="88" customFormat="1" ht="13.5" thickBot="1" x14ac:dyDescent="0.25">
      <c r="A8" s="102" t="s">
        <v>217</v>
      </c>
      <c r="B8" s="93"/>
      <c r="C8" s="555" t="str">
        <f>IF('Données administratives'!D20="","",'Données administratives'!D20)</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378</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76"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administratives'!C21="","",'Données administratives'!C21)</f>
        <v/>
      </c>
      <c r="D7" s="556"/>
      <c r="E7" s="191"/>
      <c r="J7"/>
    </row>
    <row r="8" spans="1:11" s="88" customFormat="1" ht="13.5" thickBot="1" x14ac:dyDescent="0.25">
      <c r="A8" s="102" t="s">
        <v>217</v>
      </c>
      <c r="B8" s="93"/>
      <c r="C8" s="555" t="str">
        <f>IF('Données administratives'!D21="","",'Données administratives'!D21)</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112"/>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392</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76"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f>IF('Données administratives'!C23="","",'Données administratives'!C23)</f>
        <v>0</v>
      </c>
      <c r="D7" s="556"/>
      <c r="E7" s="191"/>
      <c r="J7"/>
    </row>
    <row r="8" spans="1:11" s="88" customFormat="1" ht="13.5" thickBot="1" x14ac:dyDescent="0.25">
      <c r="A8" s="102" t="s">
        <v>217</v>
      </c>
      <c r="B8" s="93"/>
      <c r="C8" s="555">
        <f>IF('Données administratives'!D23="","",'Données administratives'!D23)</f>
        <v>0</v>
      </c>
      <c r="D8" s="556"/>
      <c r="E8" s="557"/>
      <c r="F8" s="558"/>
      <c r="G8" s="558"/>
      <c r="H8"/>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97"/>
      <c r="K10" s="100"/>
    </row>
    <row r="11" spans="1:11" s="88" customFormat="1" x14ac:dyDescent="0.2">
      <c r="A11" s="105"/>
      <c r="B11" s="281" t="s">
        <v>488</v>
      </c>
      <c r="C11" s="279"/>
      <c r="D11" s="279"/>
      <c r="E11" s="282"/>
      <c r="F11" s="279"/>
      <c r="G11" s="279"/>
      <c r="H11" s="279"/>
      <c r="I11" s="280"/>
      <c r="J11" s="482"/>
      <c r="K11" s="100"/>
    </row>
    <row r="12" spans="1:11" s="118" customFormat="1" x14ac:dyDescent="0.2">
      <c r="A12" s="106" t="s">
        <v>84</v>
      </c>
      <c r="B12" s="3" t="s">
        <v>483</v>
      </c>
      <c r="C12" s="65"/>
      <c r="D12" s="114"/>
      <c r="E12" s="114"/>
      <c r="F12" s="114"/>
      <c r="G12" s="42"/>
      <c r="H12" s="115"/>
      <c r="I12" s="116"/>
      <c r="J12" s="482"/>
    </row>
    <row r="13" spans="1:11" s="118" customFormat="1" x14ac:dyDescent="0.2">
      <c r="A13" s="106"/>
      <c r="B13" s="119" t="s">
        <v>362</v>
      </c>
      <c r="C13" s="68"/>
      <c r="D13" s="120"/>
      <c r="E13" s="120"/>
      <c r="F13" s="120"/>
      <c r="G13" s="44"/>
      <c r="H13" s="32"/>
      <c r="I13" s="121"/>
      <c r="J13" s="482"/>
    </row>
    <row r="14" spans="1:11" s="118" customFormat="1" ht="13.5" thickBot="1" x14ac:dyDescent="0.25">
      <c r="A14" s="107" t="s">
        <v>183</v>
      </c>
      <c r="B14" s="81" t="s">
        <v>181</v>
      </c>
      <c r="C14" s="61"/>
      <c r="D14" s="123" t="s">
        <v>120</v>
      </c>
      <c r="E14" s="120"/>
      <c r="F14" s="120"/>
      <c r="G14" s="44"/>
      <c r="H14" s="122"/>
      <c r="I14" s="121"/>
      <c r="J14" s="482"/>
    </row>
    <row r="15" spans="1:11" s="118" customFormat="1" x14ac:dyDescent="0.2">
      <c r="A15" s="107"/>
      <c r="B15" s="5"/>
      <c r="C15" s="63" t="s">
        <v>2</v>
      </c>
      <c r="D15" s="125">
        <v>1</v>
      </c>
      <c r="E15" s="522">
        <f>Médecine!E15+Chirurgie!E15+Réanimation!E15+'Gynécologie-Obstétrique'!E15+Pédiatrie!E15+SSR!E15+SLD!E15+Psychiatrie!E15</f>
        <v>0</v>
      </c>
      <c r="F15" s="125">
        <f>E15*D15</f>
        <v>0</v>
      </c>
      <c r="G15" s="45">
        <v>6</v>
      </c>
      <c r="H15" s="127"/>
      <c r="I15" s="116"/>
      <c r="J15" s="482"/>
    </row>
    <row r="16" spans="1:11" s="118" customFormat="1" ht="13.5" thickBot="1" x14ac:dyDescent="0.25">
      <c r="A16" s="107"/>
      <c r="B16" s="124"/>
      <c r="C16" s="62" t="s">
        <v>2</v>
      </c>
      <c r="D16" s="125">
        <v>5</v>
      </c>
      <c r="E16" s="486">
        <f>Médecine!E16+Chirurgie!E16+Réanimation!E16+'Gynécologie-Obstétrique'!E16+Pédiatrie!E16+SSR!E16+SLD!E16+Psychiatrie!E16</f>
        <v>0</v>
      </c>
      <c r="F16" s="125">
        <f>E16*D16</f>
        <v>0</v>
      </c>
      <c r="G16" s="45">
        <v>6</v>
      </c>
      <c r="H16" s="127"/>
      <c r="I16" s="116"/>
      <c r="J16" s="482"/>
    </row>
    <row r="17" spans="1:10" s="118" customFormat="1" x14ac:dyDescent="0.2">
      <c r="A17" s="107"/>
      <c r="B17" s="199" t="s">
        <v>250</v>
      </c>
      <c r="C17" s="70"/>
      <c r="D17" s="159"/>
      <c r="E17" s="233"/>
      <c r="F17" s="159">
        <f>SUM(F15:F16)</f>
        <v>0</v>
      </c>
      <c r="G17" s="53">
        <v>6</v>
      </c>
      <c r="H17" s="165">
        <f>F17/G17</f>
        <v>0</v>
      </c>
      <c r="I17" s="192" t="str">
        <f>IF(C8=0,"",H17/$C$8*1000)</f>
        <v/>
      </c>
      <c r="J17" s="152"/>
    </row>
    <row r="18" spans="1:10" s="118" customFormat="1" ht="13.5" thickBot="1" x14ac:dyDescent="0.25">
      <c r="A18" s="107" t="s">
        <v>184</v>
      </c>
      <c r="B18" s="124" t="s">
        <v>182</v>
      </c>
      <c r="C18" s="62"/>
      <c r="D18" s="130" t="s">
        <v>120</v>
      </c>
      <c r="E18" s="120"/>
      <c r="F18" s="125"/>
      <c r="G18" s="45"/>
      <c r="H18" s="127"/>
      <c r="I18" s="116"/>
      <c r="J18" s="482"/>
    </row>
    <row r="19" spans="1:10" s="118" customFormat="1" x14ac:dyDescent="0.2">
      <c r="A19" s="107"/>
      <c r="B19" s="5" t="s">
        <v>81</v>
      </c>
      <c r="C19" s="63" t="s">
        <v>2</v>
      </c>
      <c r="D19" s="125">
        <v>0.6</v>
      </c>
      <c r="E19" s="522">
        <f>Médecine!E19+Chirurgie!E19+Réanimation!E19+'Gynécologie-Obstétrique'!E19+Pédiatrie!E19+SSR!E19+SLD!E19+Psychiatrie!E19</f>
        <v>0</v>
      </c>
      <c r="F19" s="125">
        <f>E19*D19</f>
        <v>0</v>
      </c>
      <c r="G19" s="45">
        <v>6</v>
      </c>
      <c r="H19" s="127"/>
      <c r="I19" s="116"/>
      <c r="J19" s="482"/>
    </row>
    <row r="20" spans="1:10" s="118" customFormat="1" x14ac:dyDescent="0.2">
      <c r="A20" s="107"/>
      <c r="B20" s="5" t="s">
        <v>81</v>
      </c>
      <c r="C20" s="62" t="s">
        <v>2</v>
      </c>
      <c r="D20" s="125">
        <v>1.2</v>
      </c>
      <c r="E20" s="523">
        <f>Médecine!E20+Chirurgie!E20+Réanimation!E20+'Gynécologie-Obstétrique'!E20+Pédiatrie!E20+SSR!E20+SLD!E20+Psychiatrie!E20</f>
        <v>0</v>
      </c>
      <c r="F20" s="125">
        <f>E20*D20</f>
        <v>0</v>
      </c>
      <c r="G20" s="45">
        <v>6</v>
      </c>
      <c r="H20" s="127"/>
      <c r="I20" s="116"/>
      <c r="J20" s="482"/>
    </row>
    <row r="21" spans="1:10" s="118" customFormat="1" ht="13.5" thickBot="1" x14ac:dyDescent="0.25">
      <c r="A21" s="107"/>
      <c r="B21" s="5" t="s">
        <v>81</v>
      </c>
      <c r="C21" s="62" t="s">
        <v>2</v>
      </c>
      <c r="D21" s="125">
        <v>2.4</v>
      </c>
      <c r="E21" s="486">
        <f>Médecine!E21+Chirurgie!E21+Réanimation!E21+'Gynécologie-Obstétrique'!E21+Pédiatrie!E21+SSR!E21+SLD!E21+Psychiatrie!E21</f>
        <v>0</v>
      </c>
      <c r="F21" s="125">
        <f>E21*D21</f>
        <v>0</v>
      </c>
      <c r="G21" s="45">
        <v>6</v>
      </c>
      <c r="H21" s="127"/>
      <c r="I21" s="116"/>
      <c r="J21" s="482"/>
    </row>
    <row r="22" spans="1:10" s="118" customFormat="1" x14ac:dyDescent="0.2">
      <c r="A22" s="107"/>
      <c r="B22" s="158" t="s">
        <v>251</v>
      </c>
      <c r="C22" s="70"/>
      <c r="D22" s="159"/>
      <c r="E22" s="233"/>
      <c r="F22" s="159">
        <f>SUM(F19:F21)</f>
        <v>0</v>
      </c>
      <c r="G22" s="53">
        <v>6</v>
      </c>
      <c r="H22" s="165">
        <f>F22/G22</f>
        <v>0</v>
      </c>
      <c r="I22" s="192" t="str">
        <f>IF(C8=0,"",H22/$C$8*1000)</f>
        <v/>
      </c>
      <c r="J22" s="152"/>
    </row>
    <row r="23" spans="1:10" s="118" customFormat="1" x14ac:dyDescent="0.2">
      <c r="A23" s="107"/>
      <c r="B23" s="132" t="s">
        <v>256</v>
      </c>
      <c r="C23" s="67"/>
      <c r="D23" s="6"/>
      <c r="E23" s="156"/>
      <c r="F23" s="6">
        <f>F17+F22</f>
        <v>0</v>
      </c>
      <c r="G23" s="46">
        <v>6</v>
      </c>
      <c r="H23" s="134">
        <f>F23/G23</f>
        <v>0</v>
      </c>
      <c r="I23" s="192" t="str">
        <f>IF(C8=0,"",H23/$C$8*1000)</f>
        <v/>
      </c>
      <c r="J23" s="152"/>
    </row>
    <row r="24" spans="1:10" s="118" customFormat="1" x14ac:dyDescent="0.2">
      <c r="A24" s="106" t="s">
        <v>85</v>
      </c>
      <c r="B24" s="124" t="s">
        <v>363</v>
      </c>
      <c r="C24" s="63"/>
      <c r="D24" s="135"/>
      <c r="E24" s="120"/>
      <c r="F24" s="135"/>
      <c r="G24" s="47"/>
      <c r="H24" s="136"/>
      <c r="J24" s="482"/>
    </row>
    <row r="25" spans="1:10" s="118" customFormat="1" ht="13.5" thickBot="1" x14ac:dyDescent="0.25">
      <c r="A25" s="106"/>
      <c r="B25" s="5"/>
      <c r="C25" s="63"/>
      <c r="D25" s="123" t="s">
        <v>120</v>
      </c>
      <c r="E25" s="120"/>
      <c r="F25" s="135"/>
      <c r="G25" s="47"/>
      <c r="H25" s="137"/>
      <c r="I25" s="116"/>
      <c r="J25" s="482"/>
    </row>
    <row r="26" spans="1:10" s="118" customFormat="1" x14ac:dyDescent="0.2">
      <c r="A26" s="106"/>
      <c r="B26" s="5" t="s">
        <v>460</v>
      </c>
      <c r="C26" s="63" t="s">
        <v>3</v>
      </c>
      <c r="D26" s="135">
        <v>1</v>
      </c>
      <c r="E26" s="522">
        <f>Médecine!E26+Chirurgie!E26+Réanimation!E26+'Gynécologie-Obstétrique'!E26+Pédiatrie!E26+SSR!E26+SLD!E26+Psychiatrie!E26</f>
        <v>0</v>
      </c>
      <c r="F26" s="135">
        <f>E26*D26</f>
        <v>0</v>
      </c>
      <c r="G26" s="47">
        <v>3.2</v>
      </c>
      <c r="H26" s="137"/>
      <c r="I26" s="117"/>
      <c r="J26" s="482"/>
    </row>
    <row r="27" spans="1:10" s="118" customFormat="1" x14ac:dyDescent="0.2">
      <c r="A27" s="106"/>
      <c r="B27" s="5" t="s">
        <v>207</v>
      </c>
      <c r="C27" s="63" t="s">
        <v>3</v>
      </c>
      <c r="D27" s="135">
        <v>6</v>
      </c>
      <c r="E27" s="523">
        <f>Médecine!E27+Chirurgie!E27+Réanimation!E27+'Gynécologie-Obstétrique'!E27+Pédiatrie!E27+SSR!E27+SLD!E27+Psychiatrie!E27</f>
        <v>0</v>
      </c>
      <c r="F27" s="135">
        <f>E27*D27</f>
        <v>0</v>
      </c>
      <c r="G27" s="47">
        <v>3.2</v>
      </c>
      <c r="H27" s="137"/>
      <c r="I27" s="117"/>
      <c r="J27" s="482"/>
    </row>
    <row r="28" spans="1:10" s="118" customFormat="1" x14ac:dyDescent="0.2">
      <c r="A28" s="106"/>
      <c r="B28" s="5" t="s">
        <v>206</v>
      </c>
      <c r="C28" s="63" t="s">
        <v>3</v>
      </c>
      <c r="D28" s="135">
        <v>12</v>
      </c>
      <c r="E28" s="523">
        <f>Médecine!E28+Chirurgie!E28+Réanimation!E28+'Gynécologie-Obstétrique'!E28+Pédiatrie!E28+SSR!E28+SLD!E28+Psychiatrie!E28</f>
        <v>0</v>
      </c>
      <c r="F28" s="135">
        <f>E28*D28</f>
        <v>0</v>
      </c>
      <c r="G28" s="47">
        <v>3.2</v>
      </c>
      <c r="H28" s="137"/>
      <c r="I28" s="117"/>
      <c r="J28" s="482"/>
    </row>
    <row r="29" spans="1:10" s="118" customFormat="1" ht="13.5" thickBot="1" x14ac:dyDescent="0.25">
      <c r="A29" s="106"/>
      <c r="B29" s="5" t="s">
        <v>205</v>
      </c>
      <c r="C29" s="63" t="s">
        <v>3</v>
      </c>
      <c r="D29" s="135">
        <v>18</v>
      </c>
      <c r="E29" s="486">
        <f>Médecine!E29+Chirurgie!E29+Réanimation!E29+'Gynécologie-Obstétrique'!E29+Pédiatrie!E29+SSR!E29+SLD!E29+Psychiatrie!E29</f>
        <v>0</v>
      </c>
      <c r="F29" s="125">
        <f>E29*D29</f>
        <v>0</v>
      </c>
      <c r="G29" s="47">
        <v>3.2</v>
      </c>
      <c r="H29" s="127"/>
      <c r="I29" s="116"/>
      <c r="J29" s="482"/>
    </row>
    <row r="30" spans="1:10" s="118" customFormat="1" x14ac:dyDescent="0.2">
      <c r="A30" s="106"/>
      <c r="B30" s="132" t="s">
        <v>257</v>
      </c>
      <c r="C30" s="67"/>
      <c r="D30" s="6"/>
      <c r="E30" s="156"/>
      <c r="F30" s="6">
        <f>SUM(F26:F29)</f>
        <v>0</v>
      </c>
      <c r="G30" s="46">
        <v>3.2</v>
      </c>
      <c r="H30" s="134">
        <f>F30/G30</f>
        <v>0</v>
      </c>
      <c r="I30" s="192" t="str">
        <f>IF(C8=0,"",H30/$C$8*1000)</f>
        <v/>
      </c>
      <c r="J30" s="152"/>
    </row>
    <row r="31" spans="1:10" s="118" customFormat="1" x14ac:dyDescent="0.2">
      <c r="A31" s="106" t="s">
        <v>249</v>
      </c>
      <c r="B31" s="148" t="s">
        <v>258</v>
      </c>
      <c r="C31" s="71"/>
      <c r="D31" s="148"/>
      <c r="E31" s="223"/>
      <c r="F31" s="148"/>
      <c r="G31" s="50"/>
      <c r="H31" s="149">
        <f>SUM(H30,H23)</f>
        <v>0</v>
      </c>
      <c r="I31" s="109" t="str">
        <f>IF(C8=0,"",H31/$C$8*1000)</f>
        <v/>
      </c>
      <c r="J31" s="152"/>
    </row>
    <row r="32" spans="1:10" s="118" customFormat="1" x14ac:dyDescent="0.2">
      <c r="A32" s="107"/>
      <c r="B32" s="10" t="s">
        <v>470</v>
      </c>
      <c r="C32" s="66"/>
      <c r="D32" s="150"/>
      <c r="E32" s="235"/>
      <c r="F32" s="150"/>
      <c r="G32" s="51"/>
      <c r="H32" s="151"/>
      <c r="I32" s="116"/>
      <c r="J32" s="482"/>
    </row>
    <row r="33" spans="1:10" s="118" customFormat="1" ht="13.5" thickBot="1" x14ac:dyDescent="0.25">
      <c r="A33" s="107" t="s">
        <v>185</v>
      </c>
      <c r="B33" s="124" t="s">
        <v>252</v>
      </c>
      <c r="C33" s="63"/>
      <c r="D33" s="135"/>
      <c r="E33" s="142"/>
      <c r="F33" s="135"/>
      <c r="G33" s="47"/>
      <c r="H33" s="137"/>
      <c r="I33" s="116"/>
      <c r="J33" s="482"/>
    </row>
    <row r="34" spans="1:10" s="118" customFormat="1" x14ac:dyDescent="0.2">
      <c r="A34" s="107"/>
      <c r="B34" s="5"/>
      <c r="C34" s="62" t="s">
        <v>3</v>
      </c>
      <c r="D34" s="135">
        <v>0.5</v>
      </c>
      <c r="E34" s="522">
        <f>Médecine!E34+Chirurgie!E34+Réanimation!E34+'Gynécologie-Obstétrique'!E34+Pédiatrie!E34+SSR!E34+SLD!E34+Psychiatrie!E34</f>
        <v>0</v>
      </c>
      <c r="F34" s="125">
        <f>E34*D34</f>
        <v>0</v>
      </c>
      <c r="G34" s="47">
        <v>2</v>
      </c>
      <c r="H34" s="127"/>
      <c r="I34" s="116"/>
      <c r="J34" s="482"/>
    </row>
    <row r="35" spans="1:10" s="118" customFormat="1" ht="13.5" thickBot="1" x14ac:dyDescent="0.25">
      <c r="A35" s="107"/>
      <c r="B35" s="193" t="s">
        <v>253</v>
      </c>
      <c r="C35" s="194"/>
      <c r="D35" s="195"/>
      <c r="E35" s="203"/>
      <c r="F35" s="195">
        <f>SUM(F34)</f>
        <v>0</v>
      </c>
      <c r="G35" s="196">
        <v>2</v>
      </c>
      <c r="H35" s="197">
        <f>F35/G35</f>
        <v>0</v>
      </c>
      <c r="I35" s="198" t="str">
        <f>IF(C8=0,"",H35/$C$8*1000)</f>
        <v/>
      </c>
      <c r="J35" s="152"/>
    </row>
    <row r="36" spans="1:10" s="118" customFormat="1" ht="13.5" thickBot="1" x14ac:dyDescent="0.25">
      <c r="A36" s="107"/>
      <c r="B36" s="5"/>
      <c r="C36" s="62" t="s">
        <v>2</v>
      </c>
      <c r="D36" s="135">
        <v>1</v>
      </c>
      <c r="E36" s="522">
        <f>Médecine!E36+Chirurgie!E36+Réanimation!E36+'Gynécologie-Obstétrique'!E36+Pédiatrie!E36+SSR!E36+SLD!E36+Psychiatrie!E36</f>
        <v>0</v>
      </c>
      <c r="F36" s="125">
        <f>E36*D36</f>
        <v>0</v>
      </c>
      <c r="G36" s="47">
        <v>2</v>
      </c>
      <c r="H36" s="127"/>
      <c r="I36" s="116"/>
      <c r="J36" s="482"/>
    </row>
    <row r="37" spans="1:10" s="118" customFormat="1" x14ac:dyDescent="0.2">
      <c r="A37" s="107"/>
      <c r="B37" s="193" t="s">
        <v>254</v>
      </c>
      <c r="C37" s="194"/>
      <c r="D37" s="195"/>
      <c r="E37" s="234"/>
      <c r="F37" s="195">
        <f>SUM(F36)</f>
        <v>0</v>
      </c>
      <c r="G37" s="196">
        <v>2</v>
      </c>
      <c r="H37" s="197">
        <f>F37/G37</f>
        <v>0</v>
      </c>
      <c r="I37" s="198" t="str">
        <f>IF(C8=0,"",H37/$C$8*1000)</f>
        <v/>
      </c>
      <c r="J37" s="152"/>
    </row>
    <row r="38" spans="1:10" s="118" customFormat="1" x14ac:dyDescent="0.2">
      <c r="A38" s="107"/>
      <c r="B38" s="158" t="s">
        <v>255</v>
      </c>
      <c r="C38" s="70"/>
      <c r="D38" s="159"/>
      <c r="E38" s="233"/>
      <c r="F38" s="159">
        <f>F35+F37</f>
        <v>0</v>
      </c>
      <c r="G38" s="53">
        <v>2</v>
      </c>
      <c r="H38" s="165">
        <f>F38/G38</f>
        <v>0</v>
      </c>
      <c r="I38" s="192" t="str">
        <f>IF(C8=0,"",H38/$C$8*1000)</f>
        <v/>
      </c>
      <c r="J38" s="152"/>
    </row>
    <row r="39" spans="1:10" s="118" customFormat="1" ht="13.5" thickBot="1" x14ac:dyDescent="0.25">
      <c r="A39" s="107" t="s">
        <v>186</v>
      </c>
      <c r="B39" s="39" t="s">
        <v>259</v>
      </c>
      <c r="C39" s="74"/>
      <c r="D39" s="140"/>
      <c r="E39" s="334"/>
      <c r="F39" s="171"/>
      <c r="G39" s="49"/>
      <c r="H39" s="172"/>
      <c r="I39" s="116"/>
      <c r="J39" s="482"/>
    </row>
    <row r="40" spans="1:10" s="118" customFormat="1" x14ac:dyDescent="0.2">
      <c r="A40" s="107"/>
      <c r="B40" s="146"/>
      <c r="C40" s="65" t="s">
        <v>2</v>
      </c>
      <c r="D40" s="114">
        <v>1</v>
      </c>
      <c r="E40" s="522">
        <f>Médecine!E40+Chirurgie!E40+Réanimation!E40+'Gynécologie-Obstétrique'!E40+Pédiatrie!E40+SSR!E40+SLD!E40+Psychiatrie!E40</f>
        <v>0</v>
      </c>
      <c r="F40" s="114">
        <f>E40*D40</f>
        <v>0</v>
      </c>
      <c r="G40" s="42">
        <v>2</v>
      </c>
      <c r="H40" s="134">
        <f>F40/G40</f>
        <v>0</v>
      </c>
      <c r="I40" s="192" t="str">
        <f>IF(C8=0,"",H40/$C$8*1000)</f>
        <v/>
      </c>
      <c r="J40" s="152"/>
    </row>
    <row r="41" spans="1:10" s="118" customFormat="1" x14ac:dyDescent="0.2">
      <c r="A41" s="107" t="s">
        <v>261</v>
      </c>
      <c r="B41" s="138" t="s">
        <v>260</v>
      </c>
      <c r="C41" s="69"/>
      <c r="D41" s="138"/>
      <c r="E41" s="173"/>
      <c r="F41" s="138">
        <f>F38+F40</f>
        <v>0</v>
      </c>
      <c r="G41" s="48">
        <v>2</v>
      </c>
      <c r="H41" s="163">
        <f>F41/G41</f>
        <v>0</v>
      </c>
      <c r="I41" s="109" t="str">
        <f>IF(C8=0,"",H41/$C$8*1000)</f>
        <v/>
      </c>
      <c r="J41" s="152"/>
    </row>
    <row r="42" spans="1:10" s="118" customFormat="1" x14ac:dyDescent="0.2">
      <c r="A42" s="107"/>
      <c r="B42" s="10" t="s">
        <v>399</v>
      </c>
      <c r="C42" s="66"/>
      <c r="D42" s="150"/>
      <c r="E42" s="235"/>
      <c r="F42" s="150"/>
      <c r="G42" s="51"/>
      <c r="H42" s="151"/>
      <c r="I42" s="117"/>
      <c r="J42" s="482"/>
    </row>
    <row r="43" spans="1:10" s="118" customFormat="1" ht="13.5" thickBot="1" x14ac:dyDescent="0.25">
      <c r="A43" s="106" t="s">
        <v>124</v>
      </c>
      <c r="B43" s="124" t="s">
        <v>6</v>
      </c>
      <c r="C43" s="63"/>
      <c r="D43" s="135"/>
      <c r="E43" s="120"/>
      <c r="F43" s="135"/>
      <c r="G43" s="47"/>
      <c r="H43" s="137"/>
      <c r="I43" s="117"/>
      <c r="J43" s="482"/>
    </row>
    <row r="44" spans="1:10" s="118" customFormat="1" x14ac:dyDescent="0.2">
      <c r="A44" s="106"/>
      <c r="B44" s="143"/>
      <c r="C44" s="62" t="s">
        <v>3</v>
      </c>
      <c r="D44" s="125">
        <v>0.5</v>
      </c>
      <c r="E44" s="522">
        <f>Médecine!E44+Chirurgie!E44+Réanimation!E44+'Gynécologie-Obstétrique'!E44+Pédiatrie!E44+SSR!E44+SLD!E44+Psychiatrie!E44</f>
        <v>0</v>
      </c>
      <c r="F44" s="125">
        <f>E44*D44</f>
        <v>0</v>
      </c>
      <c r="G44" s="45">
        <v>2</v>
      </c>
      <c r="H44" s="127"/>
      <c r="I44" s="116"/>
      <c r="J44" s="482"/>
    </row>
    <row r="45" spans="1:10" s="118" customFormat="1" ht="13.5" thickBot="1" x14ac:dyDescent="0.25">
      <c r="A45" s="106"/>
      <c r="B45" s="193" t="s">
        <v>262</v>
      </c>
      <c r="C45" s="194"/>
      <c r="D45" s="195"/>
      <c r="E45" s="203"/>
      <c r="F45" s="195">
        <f>SUM(F44)</f>
        <v>0</v>
      </c>
      <c r="G45" s="196">
        <v>2</v>
      </c>
      <c r="H45" s="197">
        <f>F45/G45</f>
        <v>0</v>
      </c>
      <c r="I45" s="198" t="str">
        <f>IF(C8=0,"",H45/$C$8*1000)</f>
        <v/>
      </c>
      <c r="J45" s="152"/>
    </row>
    <row r="46" spans="1:10" s="118" customFormat="1" x14ac:dyDescent="0.2">
      <c r="A46" s="106"/>
      <c r="B46" s="143"/>
      <c r="C46" s="62" t="s">
        <v>2</v>
      </c>
      <c r="D46" s="125">
        <v>0.5</v>
      </c>
      <c r="E46" s="522">
        <f>Médecine!E46+Chirurgie!E46+Réanimation!E46+'Gynécologie-Obstétrique'!E46+Pédiatrie!E46+SSR!E46+SLD!E46+Psychiatrie!E46</f>
        <v>0</v>
      </c>
      <c r="F46" s="125">
        <f>E46*D46</f>
        <v>0</v>
      </c>
      <c r="G46" s="452">
        <v>6</v>
      </c>
      <c r="H46" s="127"/>
      <c r="I46" s="117"/>
      <c r="J46" s="482"/>
    </row>
    <row r="47" spans="1:10" s="118" customFormat="1" x14ac:dyDescent="0.2">
      <c r="A47" s="106"/>
      <c r="B47" s="143"/>
      <c r="C47" s="62" t="s">
        <v>2</v>
      </c>
      <c r="D47" s="125">
        <v>1</v>
      </c>
      <c r="E47" s="523">
        <f>Médecine!E47+Chirurgie!E47+Réanimation!E47+'Gynécologie-Obstétrique'!E47+Pédiatrie!E47+SSR!E47+SLD!E47+Psychiatrie!E47</f>
        <v>0</v>
      </c>
      <c r="F47" s="125">
        <f>E47*D47</f>
        <v>0</v>
      </c>
      <c r="G47" s="452">
        <v>6</v>
      </c>
      <c r="H47" s="127"/>
      <c r="I47" s="116"/>
      <c r="J47" s="482"/>
    </row>
    <row r="48" spans="1:10" s="118" customFormat="1" ht="13.5" thickBot="1" x14ac:dyDescent="0.25">
      <c r="A48" s="106"/>
      <c r="B48" s="143"/>
      <c r="C48" s="62" t="s">
        <v>2</v>
      </c>
      <c r="D48" s="125">
        <v>2</v>
      </c>
      <c r="E48" s="486">
        <f>Médecine!E48+Chirurgie!E48+Réanimation!E48+'Gynécologie-Obstétrique'!E48+Pédiatrie!E48+SSR!E48+SLD!E48+Psychiatrie!E48</f>
        <v>0</v>
      </c>
      <c r="F48" s="125">
        <f>E48*D48</f>
        <v>0</v>
      </c>
      <c r="G48" s="452">
        <v>6</v>
      </c>
      <c r="H48" s="127"/>
      <c r="I48" s="116"/>
      <c r="J48" s="482"/>
    </row>
    <row r="49" spans="1:10" s="118" customFormat="1" x14ac:dyDescent="0.2">
      <c r="A49" s="106"/>
      <c r="B49" s="193" t="s">
        <v>263</v>
      </c>
      <c r="C49" s="194"/>
      <c r="D49" s="195"/>
      <c r="E49" s="203"/>
      <c r="F49" s="195">
        <f>SUM(F46:F48)</f>
        <v>0</v>
      </c>
      <c r="G49" s="450">
        <v>6</v>
      </c>
      <c r="H49" s="197">
        <f>F49/G49</f>
        <v>0</v>
      </c>
      <c r="I49" s="198" t="str">
        <f>IF(C8=0,"",H49/$C$8*1000)</f>
        <v/>
      </c>
      <c r="J49" s="152"/>
    </row>
    <row r="50" spans="1:10" s="118" customFormat="1" x14ac:dyDescent="0.2">
      <c r="A50" s="106"/>
      <c r="B50" s="132" t="s">
        <v>264</v>
      </c>
      <c r="C50" s="67"/>
      <c r="D50" s="6"/>
      <c r="E50" s="156"/>
      <c r="F50" s="6"/>
      <c r="G50" s="46"/>
      <c r="H50" s="8">
        <f>H49+H45</f>
        <v>0</v>
      </c>
      <c r="I50" s="192" t="str">
        <f>IF(C8=0,"",H50/$C$8*1000)</f>
        <v/>
      </c>
      <c r="J50" s="152"/>
    </row>
    <row r="51" spans="1:10" s="118" customFormat="1" ht="13.5" thickBot="1" x14ac:dyDescent="0.25">
      <c r="A51" s="106" t="s">
        <v>123</v>
      </c>
      <c r="B51" s="139" t="s">
        <v>5</v>
      </c>
      <c r="C51" s="64"/>
      <c r="D51" s="140"/>
      <c r="E51" s="31"/>
      <c r="F51" s="140"/>
      <c r="G51" s="49"/>
      <c r="H51" s="141"/>
      <c r="I51" s="117"/>
      <c r="J51" s="482"/>
    </row>
    <row r="52" spans="1:10" s="118" customFormat="1" x14ac:dyDescent="0.2">
      <c r="A52" s="106"/>
      <c r="B52" s="5" t="s">
        <v>108</v>
      </c>
      <c r="C52" s="62" t="s">
        <v>3</v>
      </c>
      <c r="D52" s="125">
        <v>0.5</v>
      </c>
      <c r="E52" s="522">
        <f>Médecine!E52+Chirurgie!E52+Réanimation!E52+'Gynécologie-Obstétrique'!E52+Pédiatrie!E52+SSR!E52+SLD!E52+Psychiatrie!E52</f>
        <v>0</v>
      </c>
      <c r="F52" s="125">
        <f>E52*D52</f>
        <v>0</v>
      </c>
      <c r="G52" s="452">
        <v>1.5</v>
      </c>
      <c r="H52" s="127"/>
      <c r="I52" s="116"/>
      <c r="J52" s="482"/>
    </row>
    <row r="53" spans="1:10" s="118" customFormat="1" x14ac:dyDescent="0.2">
      <c r="A53" s="106"/>
      <c r="B53" s="124"/>
      <c r="C53" s="62" t="s">
        <v>3</v>
      </c>
      <c r="D53" s="125">
        <v>1</v>
      </c>
      <c r="E53" s="523">
        <f>Médecine!E53+Chirurgie!E53+Réanimation!E53+'Gynécologie-Obstétrique'!E53+Pédiatrie!E53+SSR!E53+SLD!E53+Psychiatrie!E53</f>
        <v>0</v>
      </c>
      <c r="F53" s="125">
        <f>E53*D53</f>
        <v>0</v>
      </c>
      <c r="G53" s="452">
        <v>1.5</v>
      </c>
      <c r="H53" s="127"/>
      <c r="I53" s="116"/>
      <c r="J53" s="482"/>
    </row>
    <row r="54" spans="1:10" s="118" customFormat="1" x14ac:dyDescent="0.2">
      <c r="A54" s="106"/>
      <c r="B54" s="5" t="s">
        <v>202</v>
      </c>
      <c r="C54" s="62" t="s">
        <v>3</v>
      </c>
      <c r="D54" s="125">
        <v>1.5</v>
      </c>
      <c r="E54" s="523">
        <f>Médecine!E54+Chirurgie!E54+Réanimation!E54+'Gynécologie-Obstétrique'!E54+Pédiatrie!E54+SSR!E54+SLD!E54+Psychiatrie!E54</f>
        <v>0</v>
      </c>
      <c r="F54" s="125">
        <f>E54*D54</f>
        <v>0</v>
      </c>
      <c r="G54" s="452">
        <v>1.5</v>
      </c>
      <c r="H54" s="127"/>
      <c r="I54" s="116"/>
      <c r="J54" s="482"/>
    </row>
    <row r="55" spans="1:10" s="118" customFormat="1" x14ac:dyDescent="0.2">
      <c r="A55" s="106"/>
      <c r="B55" s="5" t="s">
        <v>203</v>
      </c>
      <c r="C55" s="62" t="s">
        <v>3</v>
      </c>
      <c r="D55" s="125">
        <v>3</v>
      </c>
      <c r="E55" s="523">
        <f>Médecine!E55+Chirurgie!E55+Réanimation!E55+'Gynécologie-Obstétrique'!E55+Pédiatrie!E55+SSR!E55+SLD!E55+Psychiatrie!E55</f>
        <v>0</v>
      </c>
      <c r="F55" s="125">
        <f>E55*D55</f>
        <v>0</v>
      </c>
      <c r="G55" s="452">
        <v>1.5</v>
      </c>
      <c r="H55" s="127"/>
      <c r="I55" s="116"/>
      <c r="J55" s="482"/>
    </row>
    <row r="56" spans="1:10" s="118" customFormat="1" ht="13.5" thickBot="1" x14ac:dyDescent="0.25">
      <c r="A56" s="106"/>
      <c r="B56" s="5" t="s">
        <v>204</v>
      </c>
      <c r="C56" s="62" t="s">
        <v>3</v>
      </c>
      <c r="D56" s="125">
        <v>6</v>
      </c>
      <c r="E56" s="486">
        <f>Médecine!E56+Chirurgie!E56+Réanimation!E56+'Gynécologie-Obstétrique'!E56+Pédiatrie!E56+SSR!E56+SLD!E56+Psychiatrie!E56</f>
        <v>0</v>
      </c>
      <c r="F56" s="125">
        <f>E56*D56</f>
        <v>0</v>
      </c>
      <c r="G56" s="452">
        <v>1.5</v>
      </c>
      <c r="H56" s="127"/>
      <c r="I56" s="116"/>
      <c r="J56" s="482"/>
    </row>
    <row r="57" spans="1:10" s="118" customFormat="1" ht="13.5" thickBot="1" x14ac:dyDescent="0.25">
      <c r="A57" s="106"/>
      <c r="B57" s="193" t="s">
        <v>265</v>
      </c>
      <c r="C57" s="194"/>
      <c r="D57" s="195"/>
      <c r="E57" s="203"/>
      <c r="F57" s="195">
        <f>SUM(F52:F56)</f>
        <v>0</v>
      </c>
      <c r="G57" s="450">
        <v>1.5</v>
      </c>
      <c r="H57" s="197">
        <f>F57/G57</f>
        <v>0</v>
      </c>
      <c r="I57" s="198" t="str">
        <f>IF(C8=0,"",H57/$C$8*1000)</f>
        <v/>
      </c>
      <c r="J57" s="152"/>
    </row>
    <row r="58" spans="1:10" s="118" customFormat="1" x14ac:dyDescent="0.2">
      <c r="A58" s="106"/>
      <c r="B58" s="143"/>
      <c r="C58" s="62" t="s">
        <v>2</v>
      </c>
      <c r="D58" s="125">
        <v>0.5</v>
      </c>
      <c r="E58" s="522">
        <f>Médecine!E58+Chirurgie!E58+Réanimation!E58+'Gynécologie-Obstétrique'!E58+Pédiatrie!E58+SSR!E58+SLD!E58+Psychiatrie!E58</f>
        <v>0</v>
      </c>
      <c r="F58" s="125">
        <f>E58*D58</f>
        <v>0</v>
      </c>
      <c r="G58" s="452">
        <v>3</v>
      </c>
      <c r="H58" s="127"/>
      <c r="I58" s="116"/>
      <c r="J58" s="482"/>
    </row>
    <row r="59" spans="1:10" s="118" customFormat="1" x14ac:dyDescent="0.2">
      <c r="A59" s="106"/>
      <c r="B59" s="143"/>
      <c r="C59" s="62" t="s">
        <v>2</v>
      </c>
      <c r="D59" s="125">
        <v>1</v>
      </c>
      <c r="E59" s="523">
        <f>Médecine!E59+Chirurgie!E59+Réanimation!E59+'Gynécologie-Obstétrique'!E59+Pédiatrie!E59+SSR!E59+SLD!E59+Psychiatrie!E59</f>
        <v>0</v>
      </c>
      <c r="F59" s="125">
        <f>E59*D59</f>
        <v>0</v>
      </c>
      <c r="G59" s="452">
        <v>3</v>
      </c>
      <c r="H59" s="127"/>
      <c r="I59" s="116"/>
      <c r="J59" s="482"/>
    </row>
    <row r="60" spans="1:10" s="118" customFormat="1" ht="13.5" thickBot="1" x14ac:dyDescent="0.25">
      <c r="A60" s="106"/>
      <c r="B60" s="143"/>
      <c r="C60" s="62" t="s">
        <v>2</v>
      </c>
      <c r="D60" s="125">
        <v>2</v>
      </c>
      <c r="E60" s="486">
        <f>Médecine!E60+Chirurgie!E60+Réanimation!E60+'Gynécologie-Obstétrique'!E60+Pédiatrie!E60+SSR!E60+SLD!E60+Psychiatrie!E60</f>
        <v>0</v>
      </c>
      <c r="F60" s="125">
        <f>E60*D60</f>
        <v>0</v>
      </c>
      <c r="G60" s="452">
        <v>3</v>
      </c>
      <c r="H60" s="127"/>
      <c r="I60" s="116"/>
      <c r="J60" s="482"/>
    </row>
    <row r="61" spans="1:10" s="118" customFormat="1" x14ac:dyDescent="0.2">
      <c r="A61" s="106"/>
      <c r="B61" s="193" t="s">
        <v>266</v>
      </c>
      <c r="C61" s="194"/>
      <c r="D61" s="195"/>
      <c r="E61" s="203"/>
      <c r="F61" s="195">
        <f>SUM(F58:F60)</f>
        <v>0</v>
      </c>
      <c r="G61" s="450">
        <v>3</v>
      </c>
      <c r="H61" s="197">
        <f>F61/G61</f>
        <v>0</v>
      </c>
      <c r="I61" s="198" t="str">
        <f>IF(C8=0,"",H61/$C$8*1000)</f>
        <v/>
      </c>
      <c r="J61" s="152"/>
    </row>
    <row r="62" spans="1:10" s="118" customFormat="1" x14ac:dyDescent="0.2">
      <c r="A62" s="106"/>
      <c r="B62" s="132" t="s">
        <v>267</v>
      </c>
      <c r="C62" s="67"/>
      <c r="D62" s="6"/>
      <c r="E62" s="156"/>
      <c r="F62" s="6"/>
      <c r="G62" s="46"/>
      <c r="H62" s="8">
        <f>H61+H57</f>
        <v>0</v>
      </c>
      <c r="I62" s="192" t="str">
        <f>IF(C8=0,"",H62/$C$8*1000)</f>
        <v/>
      </c>
      <c r="J62" s="152"/>
    </row>
    <row r="63" spans="1:10" s="118" customFormat="1" x14ac:dyDescent="0.2">
      <c r="A63" s="107"/>
      <c r="B63" s="148" t="s">
        <v>268</v>
      </c>
      <c r="C63" s="71"/>
      <c r="D63" s="148"/>
      <c r="E63" s="173"/>
      <c r="F63" s="148"/>
      <c r="G63" s="50"/>
      <c r="H63" s="149">
        <f>H50+H62</f>
        <v>0</v>
      </c>
      <c r="I63" s="109" t="str">
        <f>IF(C8=0,"",H63/$C$8*1000)</f>
        <v/>
      </c>
      <c r="J63" s="152"/>
    </row>
    <row r="64" spans="1:10" s="135" customFormat="1" x14ac:dyDescent="0.2">
      <c r="A64" s="108"/>
      <c r="B64" s="10" t="s">
        <v>106</v>
      </c>
      <c r="C64" s="66"/>
      <c r="D64" s="150"/>
      <c r="E64" s="235"/>
      <c r="F64" s="150"/>
      <c r="G64" s="51"/>
      <c r="H64" s="151"/>
      <c r="I64" s="152"/>
      <c r="J64" s="482"/>
    </row>
    <row r="65" spans="1:10" s="118" customFormat="1" ht="13.5" thickBot="1" x14ac:dyDescent="0.25">
      <c r="A65" s="107" t="s">
        <v>125</v>
      </c>
      <c r="B65" s="124" t="s">
        <v>65</v>
      </c>
      <c r="C65" s="77" t="s">
        <v>82</v>
      </c>
      <c r="D65" s="135"/>
      <c r="E65" s="120"/>
      <c r="F65" s="135"/>
      <c r="G65" s="47"/>
      <c r="H65" s="152"/>
      <c r="I65" s="153"/>
      <c r="J65" s="482"/>
    </row>
    <row r="66" spans="1:10" s="118" customFormat="1" x14ac:dyDescent="0.2">
      <c r="A66" s="107"/>
      <c r="B66" s="143"/>
      <c r="C66" s="62" t="s">
        <v>3</v>
      </c>
      <c r="D66" s="125">
        <v>0.5</v>
      </c>
      <c r="E66" s="522">
        <f>Médecine!E66+Chirurgie!E66+Réanimation!E66+'Gynécologie-Obstétrique'!E66+Pédiatrie!E66+SSR!E66+SLD!E66+Psychiatrie!E66</f>
        <v>0</v>
      </c>
      <c r="F66" s="125">
        <f>E66*D66</f>
        <v>0</v>
      </c>
      <c r="G66" s="452">
        <v>1.5</v>
      </c>
      <c r="H66" s="127"/>
      <c r="I66" s="116"/>
      <c r="J66" s="482"/>
    </row>
    <row r="67" spans="1:10" s="118" customFormat="1" x14ac:dyDescent="0.2">
      <c r="A67" s="107"/>
      <c r="B67" s="143"/>
      <c r="C67" s="62" t="s">
        <v>3</v>
      </c>
      <c r="D67" s="125">
        <v>1</v>
      </c>
      <c r="E67" s="523">
        <f>Médecine!E67+Chirurgie!E67+Réanimation!E67+'Gynécologie-Obstétrique'!E67+Pédiatrie!E67+SSR!E67+SLD!E67+Psychiatrie!E67</f>
        <v>0</v>
      </c>
      <c r="F67" s="125">
        <f>E67*D67</f>
        <v>0</v>
      </c>
      <c r="G67" s="452">
        <v>1.5</v>
      </c>
      <c r="H67" s="127"/>
      <c r="I67" s="116"/>
      <c r="J67" s="482"/>
    </row>
    <row r="68" spans="1:10" s="118" customFormat="1" x14ac:dyDescent="0.2">
      <c r="A68" s="107"/>
      <c r="B68" s="5" t="s">
        <v>201</v>
      </c>
      <c r="C68" s="63" t="s">
        <v>3</v>
      </c>
      <c r="D68" s="135">
        <v>3</v>
      </c>
      <c r="E68" s="523">
        <f>Médecine!E68+Chirurgie!E68+Réanimation!E68+'Gynécologie-Obstétrique'!E68+Pédiatrie!E68+SSR!E68+SLD!E68+Psychiatrie!E68</f>
        <v>0</v>
      </c>
      <c r="F68" s="125">
        <f>E68*D68</f>
        <v>0</v>
      </c>
      <c r="G68" s="453">
        <v>1.5</v>
      </c>
      <c r="H68" s="127"/>
      <c r="I68" s="116"/>
      <c r="J68" s="482"/>
    </row>
    <row r="69" spans="1:10" s="118" customFormat="1" ht="13.5" thickBot="1" x14ac:dyDescent="0.25">
      <c r="A69" s="107"/>
      <c r="B69" s="5" t="s">
        <v>200</v>
      </c>
      <c r="C69" s="63" t="s">
        <v>3</v>
      </c>
      <c r="D69" s="135">
        <v>6</v>
      </c>
      <c r="E69" s="486">
        <f>Médecine!E69+Chirurgie!E69+Réanimation!E69+'Gynécologie-Obstétrique'!E69+Pédiatrie!E69+SSR!E69+SLD!E69+Psychiatrie!E69</f>
        <v>0</v>
      </c>
      <c r="F69" s="125">
        <f>E69*D69</f>
        <v>0</v>
      </c>
      <c r="G69" s="453">
        <v>1.5</v>
      </c>
      <c r="H69" s="127"/>
      <c r="I69" s="116"/>
      <c r="J69" s="482"/>
    </row>
    <row r="70" spans="1:10" s="118" customFormat="1" ht="13.5" thickBot="1" x14ac:dyDescent="0.25">
      <c r="A70" s="107"/>
      <c r="B70" s="201" t="s">
        <v>71</v>
      </c>
      <c r="C70" s="202" t="s">
        <v>3</v>
      </c>
      <c r="D70" s="203"/>
      <c r="E70" s="203"/>
      <c r="F70" s="203">
        <f>SUM(F66:F69)</f>
        <v>0</v>
      </c>
      <c r="G70" s="451">
        <v>1.5</v>
      </c>
      <c r="H70" s="205">
        <f>F70/G70</f>
        <v>0</v>
      </c>
      <c r="I70" s="206" t="str">
        <f>IF(C8=0,"",H70/$C$8*1000)</f>
        <v/>
      </c>
      <c r="J70" s="152"/>
    </row>
    <row r="71" spans="1:10" s="118" customFormat="1" x14ac:dyDescent="0.2">
      <c r="A71" s="107"/>
      <c r="B71" s="143"/>
      <c r="C71" s="62" t="s">
        <v>2</v>
      </c>
      <c r="D71" s="125">
        <v>0.5</v>
      </c>
      <c r="E71" s="522">
        <f>Médecine!E71+Chirurgie!E71+Réanimation!E71+'Gynécologie-Obstétrique'!E71+Pédiatrie!E71+SSR!E71+SLD!E71+Psychiatrie!E71</f>
        <v>0</v>
      </c>
      <c r="F71" s="125">
        <f>E71*D71</f>
        <v>0</v>
      </c>
      <c r="G71" s="47">
        <v>3</v>
      </c>
      <c r="H71" s="127"/>
      <c r="I71" s="116"/>
      <c r="J71" s="482"/>
    </row>
    <row r="72" spans="1:10" s="118" customFormat="1" x14ac:dyDescent="0.2">
      <c r="A72" s="107"/>
      <c r="B72" s="143"/>
      <c r="C72" s="62" t="s">
        <v>2</v>
      </c>
      <c r="D72" s="125">
        <v>1</v>
      </c>
      <c r="E72" s="523">
        <f>Médecine!E72+Chirurgie!E72+Réanimation!E72+'Gynécologie-Obstétrique'!E72+Pédiatrie!E72+SSR!E72+SLD!E72+Psychiatrie!E72</f>
        <v>0</v>
      </c>
      <c r="F72" s="125">
        <f>E72*D72</f>
        <v>0</v>
      </c>
      <c r="G72" s="47">
        <v>3</v>
      </c>
      <c r="H72" s="127"/>
      <c r="I72" s="116"/>
      <c r="J72" s="482"/>
    </row>
    <row r="73" spans="1:10" s="118" customFormat="1" ht="13.5" thickBot="1" x14ac:dyDescent="0.25">
      <c r="A73" s="107"/>
      <c r="B73" s="143"/>
      <c r="C73" s="62" t="s">
        <v>2</v>
      </c>
      <c r="D73" s="125">
        <v>2</v>
      </c>
      <c r="E73" s="486">
        <f>Médecine!E73+Chirurgie!E73+Réanimation!E73+'Gynécologie-Obstétrique'!E73+Pédiatrie!E73+SSR!E73+SLD!E73+Psychiatrie!E73</f>
        <v>0</v>
      </c>
      <c r="F73" s="125">
        <f>E73*D73</f>
        <v>0</v>
      </c>
      <c r="G73" s="47">
        <v>3</v>
      </c>
      <c r="H73" s="127"/>
      <c r="I73" s="116"/>
      <c r="J73" s="482"/>
    </row>
    <row r="74" spans="1:10" s="118" customFormat="1" x14ac:dyDescent="0.2">
      <c r="A74" s="107"/>
      <c r="B74" s="207" t="s">
        <v>72</v>
      </c>
      <c r="C74" s="202" t="s">
        <v>2</v>
      </c>
      <c r="D74" s="203"/>
      <c r="E74" s="203"/>
      <c r="F74" s="203">
        <f>SUM(F71:F73)</f>
        <v>0</v>
      </c>
      <c r="G74" s="204">
        <v>3</v>
      </c>
      <c r="H74" s="205">
        <f>F74/G74</f>
        <v>0</v>
      </c>
      <c r="I74" s="206" t="str">
        <f>IF(C8=0,"",H74/$C$8*1000)</f>
        <v/>
      </c>
      <c r="J74" s="152"/>
    </row>
    <row r="75" spans="1:10" s="118" customFormat="1" x14ac:dyDescent="0.2">
      <c r="A75" s="107"/>
      <c r="B75" s="155" t="s">
        <v>270</v>
      </c>
      <c r="C75" s="72"/>
      <c r="D75" s="156"/>
      <c r="E75" s="156"/>
      <c r="F75" s="156"/>
      <c r="G75" s="52"/>
      <c r="H75" s="157">
        <f>H74+H70</f>
        <v>0</v>
      </c>
      <c r="I75" s="209" t="str">
        <f>IF(C8=0,"",H75/$C$8*1000)</f>
        <v/>
      </c>
      <c r="J75" s="152"/>
    </row>
    <row r="76" spans="1:10" s="145" customFormat="1" ht="13.5" thickBot="1" x14ac:dyDescent="0.25">
      <c r="A76" s="107" t="s">
        <v>226</v>
      </c>
      <c r="B76" s="143" t="s">
        <v>66</v>
      </c>
      <c r="C76" s="63"/>
      <c r="D76" s="135"/>
      <c r="E76" s="120"/>
      <c r="F76" s="135"/>
      <c r="G76" s="47"/>
      <c r="H76" s="12"/>
      <c r="I76" s="117"/>
      <c r="J76" s="482"/>
    </row>
    <row r="77" spans="1:10" s="118" customFormat="1" x14ac:dyDescent="0.2">
      <c r="A77" s="107"/>
      <c r="B77" s="146"/>
      <c r="C77" s="65" t="s">
        <v>2</v>
      </c>
      <c r="D77" s="114">
        <v>1</v>
      </c>
      <c r="E77" s="522">
        <f>Médecine!E77+Chirurgie!E77+Réanimation!E77+'Gynécologie-Obstétrique'!E77+Pédiatrie!E77+SSR!E77+SLD!E77+Psychiatrie!E77</f>
        <v>0</v>
      </c>
      <c r="F77" s="114">
        <f>E77*D77</f>
        <v>0</v>
      </c>
      <c r="G77" s="42">
        <v>6</v>
      </c>
      <c r="H77" s="134">
        <f>F77/G77</f>
        <v>0</v>
      </c>
      <c r="I77" s="192" t="str">
        <f>IF($C$8=0,"",H77/$C$8*1000)</f>
        <v/>
      </c>
      <c r="J77" s="152"/>
    </row>
    <row r="78" spans="1:10" s="118" customFormat="1" x14ac:dyDescent="0.2">
      <c r="A78" s="107"/>
      <c r="B78" s="223" t="s">
        <v>400</v>
      </c>
      <c r="C78" s="113"/>
      <c r="D78" s="223"/>
      <c r="E78" s="223"/>
      <c r="F78" s="223"/>
      <c r="G78" s="224"/>
      <c r="H78" s="225">
        <f>SUM(H75,H77)</f>
        <v>0</v>
      </c>
      <c r="I78" s="109" t="str">
        <f>IF($C$8=0,"",H78/$C$8*1000)</f>
        <v/>
      </c>
      <c r="J78" s="152"/>
    </row>
    <row r="79" spans="1:10" s="118" customFormat="1" x14ac:dyDescent="0.2">
      <c r="A79" s="107"/>
      <c r="B79" s="283" t="s">
        <v>401</v>
      </c>
      <c r="C79" s="62"/>
      <c r="D79" s="125"/>
      <c r="E79" s="120"/>
      <c r="F79" s="125"/>
      <c r="G79" s="45"/>
      <c r="H79" s="45"/>
      <c r="I79" s="45"/>
      <c r="J79" s="482"/>
    </row>
    <row r="80" spans="1:10" s="118" customFormat="1" ht="13.5" thickBot="1" x14ac:dyDescent="0.25">
      <c r="A80" s="107" t="s">
        <v>126</v>
      </c>
      <c r="B80" s="139" t="s">
        <v>117</v>
      </c>
      <c r="C80" s="64"/>
      <c r="D80" s="140"/>
      <c r="E80" s="31"/>
      <c r="F80" s="140"/>
      <c r="G80" s="49"/>
      <c r="H80" s="21"/>
      <c r="I80" s="144"/>
      <c r="J80" s="482"/>
    </row>
    <row r="81" spans="1:10" s="118" customFormat="1" x14ac:dyDescent="0.2">
      <c r="A81" s="107"/>
      <c r="B81" s="160"/>
      <c r="C81" s="66" t="s">
        <v>3</v>
      </c>
      <c r="D81" s="150">
        <v>0.2</v>
      </c>
      <c r="E81" s="522">
        <f>Médecine!E81+Chirurgie!E81+Réanimation!E81+'Gynécologie-Obstétrique'!E81+Pédiatrie!E81+SSR!E81+SLD!E81+Psychiatrie!E81</f>
        <v>0</v>
      </c>
      <c r="F81" s="150">
        <f>E81*D81</f>
        <v>0</v>
      </c>
      <c r="G81" s="51">
        <v>0.6</v>
      </c>
      <c r="H81" s="8">
        <f>F81/G81</f>
        <v>0</v>
      </c>
      <c r="I81" s="222" t="str">
        <f>IF(C8=0,"",H81/$C$8*1000)</f>
        <v/>
      </c>
      <c r="J81" s="152"/>
    </row>
    <row r="82" spans="1:10" s="118" customFormat="1" x14ac:dyDescent="0.2">
      <c r="A82" s="107"/>
      <c r="B82" s="36" t="s">
        <v>366</v>
      </c>
      <c r="C82" s="219"/>
      <c r="D82" s="218"/>
      <c r="E82" s="236"/>
      <c r="F82" s="218"/>
      <c r="G82" s="220"/>
      <c r="H82" s="221"/>
      <c r="I82" s="152"/>
      <c r="J82" s="482"/>
    </row>
    <row r="83" spans="1:10" s="118" customFormat="1" ht="13.5" thickBot="1" x14ac:dyDescent="0.25">
      <c r="A83" s="106" t="s">
        <v>127</v>
      </c>
      <c r="B83" s="143" t="s">
        <v>7</v>
      </c>
      <c r="C83" s="61"/>
      <c r="D83" s="120"/>
      <c r="E83" s="120"/>
      <c r="F83" s="120"/>
      <c r="G83" s="44"/>
      <c r="H83" s="122"/>
      <c r="I83" s="144"/>
      <c r="J83" s="482"/>
    </row>
    <row r="84" spans="1:10" s="118" customFormat="1" x14ac:dyDescent="0.2">
      <c r="A84" s="106"/>
      <c r="B84" s="143"/>
      <c r="C84" s="62" t="s">
        <v>2</v>
      </c>
      <c r="D84" s="125">
        <v>1</v>
      </c>
      <c r="E84" s="522">
        <f>Médecine!E84+Chirurgie!E84+Réanimation!E84+'Gynécologie-Obstétrique'!E84+Pédiatrie!E84+SSR!E84+SLD!E84+Psychiatrie!E84</f>
        <v>0</v>
      </c>
      <c r="F84" s="125">
        <f>E84*D84</f>
        <v>0</v>
      </c>
      <c r="G84" s="45">
        <v>14</v>
      </c>
      <c r="H84" s="127"/>
      <c r="I84" s="116"/>
      <c r="J84" s="482"/>
    </row>
    <row r="85" spans="1:10" s="118" customFormat="1" x14ac:dyDescent="0.2">
      <c r="A85" s="106"/>
      <c r="B85" s="143"/>
      <c r="C85" s="62" t="s">
        <v>2</v>
      </c>
      <c r="D85" s="125">
        <v>2</v>
      </c>
      <c r="E85" s="523">
        <f>Médecine!E85+Chirurgie!E85+Réanimation!E85+'Gynécologie-Obstétrique'!E85+Pédiatrie!E85+SSR!E85+SLD!E85+Psychiatrie!E85</f>
        <v>0</v>
      </c>
      <c r="F85" s="125">
        <f>E85*D85</f>
        <v>0</v>
      </c>
      <c r="G85" s="45">
        <v>14</v>
      </c>
      <c r="H85" s="127"/>
      <c r="I85" s="116"/>
      <c r="J85" s="482"/>
    </row>
    <row r="86" spans="1:10" s="118" customFormat="1" ht="13.5" thickBot="1" x14ac:dyDescent="0.25">
      <c r="A86" s="106"/>
      <c r="B86" s="143"/>
      <c r="C86" s="62" t="s">
        <v>2</v>
      </c>
      <c r="D86" s="125">
        <v>4</v>
      </c>
      <c r="E86" s="486">
        <f>Médecine!E86+Chirurgie!E86+Réanimation!E86+'Gynécologie-Obstétrique'!E86+Pédiatrie!E86+SSR!E86+SLD!E86+Psychiatrie!E86</f>
        <v>0</v>
      </c>
      <c r="F86" s="125">
        <f>E86*D86</f>
        <v>0</v>
      </c>
      <c r="G86" s="45">
        <v>14</v>
      </c>
      <c r="H86" s="127"/>
      <c r="I86" s="116"/>
      <c r="J86" s="482"/>
    </row>
    <row r="87" spans="1:10" s="118" customFormat="1" x14ac:dyDescent="0.2">
      <c r="A87" s="106"/>
      <c r="B87" s="132" t="s">
        <v>269</v>
      </c>
      <c r="C87" s="67"/>
      <c r="D87" s="6"/>
      <c r="E87" s="156"/>
      <c r="F87" s="6">
        <f>SUM(F84:F86)</f>
        <v>0</v>
      </c>
      <c r="G87" s="46">
        <v>14</v>
      </c>
      <c r="H87" s="134">
        <f>F87/G87</f>
        <v>0</v>
      </c>
      <c r="I87" s="192" t="str">
        <f>IF(C8=0,"",H87/$C$8*1000)</f>
        <v/>
      </c>
      <c r="J87" s="152"/>
    </row>
    <row r="88" spans="1:10" s="118" customFormat="1" x14ac:dyDescent="0.2">
      <c r="A88" s="106"/>
      <c r="B88" s="10" t="s">
        <v>403</v>
      </c>
      <c r="C88" s="63"/>
      <c r="D88" s="135"/>
      <c r="E88" s="120"/>
      <c r="F88" s="135"/>
      <c r="G88" s="47"/>
      <c r="H88" s="151"/>
      <c r="I88" s="117"/>
      <c r="J88" s="482"/>
    </row>
    <row r="89" spans="1:10" s="118" customFormat="1" ht="13.5" thickBot="1" x14ac:dyDescent="0.25">
      <c r="A89" s="106" t="s">
        <v>128</v>
      </c>
      <c r="B89" s="161" t="s">
        <v>67</v>
      </c>
      <c r="C89" s="64"/>
      <c r="D89" s="140"/>
      <c r="E89" s="31"/>
      <c r="F89" s="140"/>
      <c r="G89" s="49"/>
      <c r="H89" s="141"/>
      <c r="I89" s="117"/>
      <c r="J89" s="482"/>
    </row>
    <row r="90" spans="1:10" s="118" customFormat="1" x14ac:dyDescent="0.2">
      <c r="A90" s="106"/>
      <c r="B90" s="143"/>
      <c r="C90" s="62" t="s">
        <v>2</v>
      </c>
      <c r="D90" s="125">
        <v>2</v>
      </c>
      <c r="E90" s="522">
        <f>Médecine!E90+Chirurgie!E90+Réanimation!E90+'Gynécologie-Obstétrique'!E90+Pédiatrie!E90+SSR!E90+SLD!E90+Psychiatrie!E90</f>
        <v>0</v>
      </c>
      <c r="F90" s="125">
        <f>E90*D90</f>
        <v>0</v>
      </c>
      <c r="G90" s="45">
        <v>14</v>
      </c>
      <c r="H90" s="127"/>
      <c r="I90" s="116"/>
      <c r="J90" s="482"/>
    </row>
    <row r="91" spans="1:10" s="118" customFormat="1" ht="13.5" thickBot="1" x14ac:dyDescent="0.25">
      <c r="A91" s="106"/>
      <c r="B91" s="143"/>
      <c r="C91" s="62" t="s">
        <v>2</v>
      </c>
      <c r="D91" s="125">
        <v>4</v>
      </c>
      <c r="E91" s="486">
        <f>Médecine!E91+Chirurgie!E91+Réanimation!E91+'Gynécologie-Obstétrique'!E91+Pédiatrie!E91+SSR!E91+SLD!E91+Psychiatrie!E91</f>
        <v>0</v>
      </c>
      <c r="F91" s="125">
        <f>E91*D91</f>
        <v>0</v>
      </c>
      <c r="G91" s="45">
        <v>14</v>
      </c>
      <c r="H91" s="127"/>
      <c r="I91" s="116"/>
      <c r="J91" s="482"/>
    </row>
    <row r="92" spans="1:10" s="118" customFormat="1" x14ac:dyDescent="0.2">
      <c r="A92" s="106"/>
      <c r="B92" s="132" t="s">
        <v>271</v>
      </c>
      <c r="C92" s="67"/>
      <c r="D92" s="6"/>
      <c r="E92" s="156"/>
      <c r="F92" s="6">
        <f>SUM(F90:F91)</f>
        <v>0</v>
      </c>
      <c r="G92" s="46">
        <v>14</v>
      </c>
      <c r="H92" s="134">
        <f>F92/G92</f>
        <v>0</v>
      </c>
      <c r="I92" s="192" t="str">
        <f>IF(C8=0,"",H92/$C$8*1000)</f>
        <v/>
      </c>
      <c r="J92" s="152"/>
    </row>
    <row r="93" spans="1:10" s="118" customFormat="1" x14ac:dyDescent="0.2">
      <c r="A93" s="106"/>
      <c r="B93" s="104" t="s">
        <v>367</v>
      </c>
      <c r="C93" s="106"/>
      <c r="D93" s="106"/>
      <c r="E93" s="524"/>
      <c r="F93" s="106"/>
      <c r="G93" s="106"/>
      <c r="H93" s="106"/>
      <c r="I93" s="106"/>
      <c r="J93" s="482"/>
    </row>
    <row r="94" spans="1:10" s="118" customFormat="1" ht="13.5" thickBot="1" x14ac:dyDescent="0.25">
      <c r="A94" s="106" t="s">
        <v>129</v>
      </c>
      <c r="B94" s="161" t="s">
        <v>8</v>
      </c>
      <c r="C94" s="64"/>
      <c r="D94" s="140"/>
      <c r="E94" s="31"/>
      <c r="F94" s="140"/>
      <c r="G94" s="49"/>
      <c r="H94" s="141"/>
      <c r="I94" s="117"/>
      <c r="J94" s="482"/>
    </row>
    <row r="95" spans="1:10" s="118" customFormat="1" x14ac:dyDescent="0.2">
      <c r="A95" s="106"/>
      <c r="B95" s="146"/>
      <c r="C95" s="65" t="s">
        <v>2</v>
      </c>
      <c r="D95" s="114">
        <v>5</v>
      </c>
      <c r="E95" s="522">
        <f>Médecine!E95+Chirurgie!E95+Réanimation!E95+'Gynécologie-Obstétrique'!E95+Pédiatrie!E95+SSR!E95+SLD!E95+Psychiatrie!E95</f>
        <v>0</v>
      </c>
      <c r="F95" s="114">
        <f>E95*D95</f>
        <v>0</v>
      </c>
      <c r="G95" s="42">
        <v>15</v>
      </c>
      <c r="H95" s="134">
        <f>F95/G95</f>
        <v>0</v>
      </c>
      <c r="I95" s="192" t="str">
        <f>IF(C8=0,"",H95/$C$8*1000)</f>
        <v/>
      </c>
      <c r="J95" s="152"/>
    </row>
    <row r="96" spans="1:10" s="118" customFormat="1" ht="13.5" thickBot="1" x14ac:dyDescent="0.25">
      <c r="A96" s="106" t="s">
        <v>462</v>
      </c>
      <c r="B96" s="139" t="s">
        <v>461</v>
      </c>
      <c r="C96" s="63"/>
      <c r="D96" s="135"/>
      <c r="E96" s="120"/>
      <c r="F96" s="135"/>
      <c r="G96" s="47"/>
      <c r="H96" s="141"/>
      <c r="I96" s="117"/>
      <c r="J96" s="482"/>
    </row>
    <row r="97" spans="1:10" s="118" customFormat="1" x14ac:dyDescent="0.2">
      <c r="A97" s="106"/>
      <c r="B97" s="124"/>
      <c r="C97" s="63" t="s">
        <v>2</v>
      </c>
      <c r="D97" s="135">
        <v>1</v>
      </c>
      <c r="E97" s="522">
        <f>Médecine!E97+Chirurgie!E97+Réanimation!E97+'Gynécologie-Obstétrique'!E97+Pédiatrie!E97+SSR!E97+SLD!E97+Psychiatrie!E97</f>
        <v>0</v>
      </c>
      <c r="F97" s="125">
        <f>E97*D97</f>
        <v>0</v>
      </c>
      <c r="G97" s="47">
        <v>4</v>
      </c>
      <c r="H97" s="137"/>
      <c r="I97" s="117"/>
      <c r="J97" s="482"/>
    </row>
    <row r="98" spans="1:10" s="118" customFormat="1" ht="13.5" thickBot="1" x14ac:dyDescent="0.25">
      <c r="A98" s="106"/>
      <c r="B98" s="124"/>
      <c r="C98" s="63" t="s">
        <v>2</v>
      </c>
      <c r="D98" s="135">
        <v>2</v>
      </c>
      <c r="E98" s="486">
        <f>Médecine!E98+Chirurgie!E98+Réanimation!E98+'Gynécologie-Obstétrique'!E98+Pédiatrie!E98+SSR!E98+SLD!E98+Psychiatrie!E98</f>
        <v>0</v>
      </c>
      <c r="F98" s="125">
        <f>E98*D98</f>
        <v>0</v>
      </c>
      <c r="G98" s="47">
        <v>4</v>
      </c>
      <c r="H98" s="137"/>
      <c r="I98" s="117"/>
      <c r="J98" s="482"/>
    </row>
    <row r="99" spans="1:10" s="118" customFormat="1" x14ac:dyDescent="0.2">
      <c r="A99" s="106"/>
      <c r="B99" s="132" t="s">
        <v>463</v>
      </c>
      <c r="C99" s="67"/>
      <c r="D99" s="6"/>
      <c r="E99" s="156"/>
      <c r="F99" s="6">
        <f>SUM(F97:F98)</f>
        <v>0</v>
      </c>
      <c r="G99" s="46">
        <v>4</v>
      </c>
      <c r="H99" s="134">
        <f>F99/G99</f>
        <v>0</v>
      </c>
      <c r="I99" s="192" t="str">
        <f>IF($C$8=0,"",H99/$C$8*1000)</f>
        <v/>
      </c>
      <c r="J99" s="152"/>
    </row>
    <row r="100" spans="1:10" s="118" customFormat="1" x14ac:dyDescent="0.2">
      <c r="A100" s="106"/>
      <c r="B100" s="138" t="s">
        <v>464</v>
      </c>
      <c r="C100" s="69"/>
      <c r="D100" s="138"/>
      <c r="E100" s="173"/>
      <c r="F100" s="138"/>
      <c r="G100" s="48"/>
      <c r="H100" s="163">
        <f>H95+H99</f>
        <v>0</v>
      </c>
      <c r="I100" s="163" t="str">
        <f>IF($C$8=0,"",H100/$C$8*1000)</f>
        <v/>
      </c>
      <c r="J100" s="152"/>
    </row>
    <row r="101" spans="1:10" s="118" customFormat="1" x14ac:dyDescent="0.2">
      <c r="A101" s="106"/>
      <c r="B101" s="10" t="s">
        <v>402</v>
      </c>
      <c r="C101" s="66"/>
      <c r="D101" s="150"/>
      <c r="E101" s="235"/>
      <c r="F101" s="150"/>
      <c r="G101" s="51"/>
      <c r="H101" s="151"/>
      <c r="I101" s="117"/>
      <c r="J101" s="482"/>
    </row>
    <row r="102" spans="1:10" s="118" customFormat="1" ht="13.5" thickBot="1" x14ac:dyDescent="0.25">
      <c r="A102" s="106" t="s">
        <v>130</v>
      </c>
      <c r="B102" s="161" t="s">
        <v>68</v>
      </c>
      <c r="C102" s="64"/>
      <c r="D102" s="140"/>
      <c r="E102" s="31"/>
      <c r="F102" s="140"/>
      <c r="G102" s="49"/>
      <c r="H102" s="141"/>
      <c r="I102" s="117"/>
      <c r="J102" s="482"/>
    </row>
    <row r="103" spans="1:10" s="118" customFormat="1" x14ac:dyDescent="0.2">
      <c r="A103" s="106"/>
      <c r="B103" s="143"/>
      <c r="C103" s="62" t="s">
        <v>2</v>
      </c>
      <c r="D103" s="125">
        <v>3</v>
      </c>
      <c r="E103" s="522">
        <f>Médecine!E103+Chirurgie!E103+Réanimation!E103+'Gynécologie-Obstétrique'!E103+Pédiatrie!E103+SSR!E103+SLD!E103+Psychiatrie!E103</f>
        <v>0</v>
      </c>
      <c r="F103" s="125">
        <f>E103*D103</f>
        <v>0</v>
      </c>
      <c r="G103" s="45">
        <v>15</v>
      </c>
      <c r="H103" s="127"/>
      <c r="I103" s="116"/>
      <c r="J103" s="482"/>
    </row>
    <row r="104" spans="1:10" s="118" customFormat="1" ht="13.5" thickBot="1" x14ac:dyDescent="0.25">
      <c r="A104" s="106"/>
      <c r="B104" s="143"/>
      <c r="C104" s="62" t="s">
        <v>2</v>
      </c>
      <c r="D104" s="125">
        <v>5</v>
      </c>
      <c r="E104" s="486">
        <f>Médecine!E104+Chirurgie!E104+Réanimation!E104+'Gynécologie-Obstétrique'!E104+Pédiatrie!E104+SSR!E104+SLD!E104+Psychiatrie!E104</f>
        <v>0</v>
      </c>
      <c r="F104" s="125">
        <f>E104*D104</f>
        <v>0</v>
      </c>
      <c r="G104" s="45">
        <v>15</v>
      </c>
      <c r="H104" s="127"/>
      <c r="I104" s="116"/>
      <c r="J104" s="482"/>
    </row>
    <row r="105" spans="1:10" s="118" customFormat="1" x14ac:dyDescent="0.2">
      <c r="A105" s="106"/>
      <c r="B105" s="155" t="s">
        <v>272</v>
      </c>
      <c r="C105" s="72"/>
      <c r="D105" s="6"/>
      <c r="E105" s="156"/>
      <c r="F105" s="6">
        <f>SUM(F103:F104)</f>
        <v>0</v>
      </c>
      <c r="G105" s="46">
        <v>15</v>
      </c>
      <c r="H105" s="134">
        <f>F105/G105</f>
        <v>0</v>
      </c>
      <c r="I105" s="192" t="str">
        <f>IF(C8=0,"",H105/$C$8*1000)</f>
        <v/>
      </c>
      <c r="J105" s="152"/>
    </row>
    <row r="106" spans="1:10" s="118" customFormat="1" x14ac:dyDescent="0.2">
      <c r="A106" s="106" t="s">
        <v>365</v>
      </c>
      <c r="B106" s="148" t="s">
        <v>368</v>
      </c>
      <c r="C106" s="113"/>
      <c r="D106" s="148"/>
      <c r="E106" s="223"/>
      <c r="F106" s="148"/>
      <c r="G106" s="50"/>
      <c r="H106" s="149">
        <f>H75+H77+H92+H105</f>
        <v>0</v>
      </c>
      <c r="I106" s="109" t="str">
        <f>IF(C8=0,"",H106/$C$8*1000)</f>
        <v/>
      </c>
      <c r="J106" s="152"/>
    </row>
    <row r="107" spans="1:10" s="118" customFormat="1" x14ac:dyDescent="0.2">
      <c r="A107" s="251" t="s">
        <v>84</v>
      </c>
      <c r="B107" s="246" t="s">
        <v>273</v>
      </c>
      <c r="C107" s="247"/>
      <c r="D107" s="246"/>
      <c r="E107" s="253"/>
      <c r="F107" s="246"/>
      <c r="G107" s="248"/>
      <c r="H107" s="249">
        <f>H31+H41+H63+H81+H87+H100+H106</f>
        <v>0</v>
      </c>
      <c r="I107" s="250" t="str">
        <f>IF(C8=0,"",H107/$C$8*1000)</f>
        <v/>
      </c>
      <c r="J107" s="14"/>
    </row>
    <row r="108" spans="1:10" s="135" customFormat="1" x14ac:dyDescent="0.2">
      <c r="A108" s="108"/>
      <c r="C108" s="63"/>
      <c r="E108" s="120"/>
      <c r="G108" s="47"/>
      <c r="H108" s="152"/>
      <c r="I108" s="152"/>
      <c r="J108" s="482"/>
    </row>
    <row r="109" spans="1:10" s="16" customFormat="1" x14ac:dyDescent="0.2">
      <c r="A109" s="107" t="s">
        <v>86</v>
      </c>
      <c r="B109" s="13" t="s">
        <v>484</v>
      </c>
      <c r="C109" s="73"/>
      <c r="D109" s="13"/>
      <c r="E109" s="331"/>
      <c r="F109" s="13"/>
      <c r="G109" s="54"/>
      <c r="H109" s="14"/>
      <c r="I109" s="15"/>
      <c r="J109" s="482"/>
    </row>
    <row r="110" spans="1:10" s="118" customFormat="1" x14ac:dyDescent="0.2">
      <c r="A110" s="106"/>
      <c r="B110" s="82" t="s">
        <v>9</v>
      </c>
      <c r="C110" s="62"/>
      <c r="D110" s="125"/>
      <c r="E110" s="241"/>
      <c r="F110" s="125"/>
      <c r="G110" s="45"/>
      <c r="H110" s="125"/>
      <c r="J110" s="482"/>
    </row>
    <row r="111" spans="1:10" s="118" customFormat="1" ht="13.5" thickBot="1" x14ac:dyDescent="0.25">
      <c r="A111" s="106" t="s">
        <v>133</v>
      </c>
      <c r="B111" s="161" t="s">
        <v>12</v>
      </c>
      <c r="C111" s="64"/>
      <c r="D111" s="140"/>
      <c r="E111" s="31"/>
      <c r="F111" s="140"/>
      <c r="G111" s="49"/>
      <c r="H111" s="141"/>
      <c r="I111" s="116"/>
      <c r="J111" s="482"/>
    </row>
    <row r="112" spans="1:10" s="118" customFormat="1" x14ac:dyDescent="0.2">
      <c r="A112" s="106"/>
      <c r="B112" s="124"/>
      <c r="C112" s="63" t="s">
        <v>3</v>
      </c>
      <c r="D112" s="135">
        <v>0.5</v>
      </c>
      <c r="E112" s="522">
        <f>Médecine!E112+Chirurgie!E112+Réanimation!E112+'Gynécologie-Obstétrique'!E112+Pédiatrie!E112+SSR!E112+SLD!E112+Psychiatrie!E112</f>
        <v>0</v>
      </c>
      <c r="F112" s="125">
        <f>E112*D112</f>
        <v>0</v>
      </c>
      <c r="G112" s="47">
        <v>2</v>
      </c>
      <c r="H112" s="127"/>
      <c r="I112" s="116"/>
      <c r="J112" s="482"/>
    </row>
    <row r="113" spans="1:10" s="118" customFormat="1" x14ac:dyDescent="0.2">
      <c r="A113" s="106"/>
      <c r="B113" s="124"/>
      <c r="C113" s="63" t="s">
        <v>3</v>
      </c>
      <c r="D113" s="135">
        <v>1</v>
      </c>
      <c r="E113" s="523">
        <f>Médecine!E113+Chirurgie!E113+Réanimation!E113+'Gynécologie-Obstétrique'!E113+Pédiatrie!E113+SSR!E113+SLD!E113+Psychiatrie!E113</f>
        <v>0</v>
      </c>
      <c r="F113" s="125">
        <f>E113*D113</f>
        <v>0</v>
      </c>
      <c r="G113" s="47">
        <v>2</v>
      </c>
      <c r="H113" s="127"/>
      <c r="I113" s="116"/>
      <c r="J113" s="482"/>
    </row>
    <row r="114" spans="1:10" s="118" customFormat="1" x14ac:dyDescent="0.2">
      <c r="A114" s="106"/>
      <c r="B114" s="5" t="s">
        <v>78</v>
      </c>
      <c r="C114" s="63" t="s">
        <v>3</v>
      </c>
      <c r="D114" s="135">
        <v>1.5</v>
      </c>
      <c r="E114" s="523">
        <f>Médecine!E114+Chirurgie!E114+Réanimation!E114+'Gynécologie-Obstétrique'!E114+Pédiatrie!E114+SSR!E114+SLD!E114+Psychiatrie!E114</f>
        <v>0</v>
      </c>
      <c r="F114" s="135">
        <f>E114*D114</f>
        <v>0</v>
      </c>
      <c r="G114" s="47">
        <v>2</v>
      </c>
      <c r="H114" s="127"/>
      <c r="I114" s="116"/>
      <c r="J114" s="482"/>
    </row>
    <row r="115" spans="1:10" s="118" customFormat="1" ht="13.5" thickBot="1" x14ac:dyDescent="0.25">
      <c r="A115" s="106"/>
      <c r="B115" s="5" t="s">
        <v>75</v>
      </c>
      <c r="C115" s="63" t="s">
        <v>3</v>
      </c>
      <c r="D115" s="135">
        <v>3</v>
      </c>
      <c r="E115" s="486">
        <f>Médecine!E115+Chirurgie!E115+Réanimation!E115+'Gynécologie-Obstétrique'!E115+Pédiatrie!E115+SSR!E115+SLD!E115+Psychiatrie!E115</f>
        <v>0</v>
      </c>
      <c r="F115" s="125">
        <f>E115*D115</f>
        <v>0</v>
      </c>
      <c r="G115" s="47">
        <v>2</v>
      </c>
      <c r="H115" s="127"/>
      <c r="I115" s="116"/>
      <c r="J115" s="482"/>
    </row>
    <row r="116" spans="1:10" s="118" customFormat="1" x14ac:dyDescent="0.2">
      <c r="A116" s="106"/>
      <c r="B116" s="132" t="s">
        <v>274</v>
      </c>
      <c r="C116" s="67"/>
      <c r="D116" s="6"/>
      <c r="E116" s="156"/>
      <c r="F116" s="6">
        <f>SUM(F112:F115)</f>
        <v>0</v>
      </c>
      <c r="G116" s="46">
        <v>2</v>
      </c>
      <c r="H116" s="134">
        <f>F116/G116</f>
        <v>0</v>
      </c>
      <c r="I116" s="192" t="str">
        <f>IF(C8=0,"",H116/$C$8*1000)</f>
        <v/>
      </c>
      <c r="J116" s="152"/>
    </row>
    <row r="117" spans="1:10" s="118" customFormat="1" ht="13.5" thickBot="1" x14ac:dyDescent="0.25">
      <c r="A117" s="106" t="s">
        <v>134</v>
      </c>
      <c r="B117" s="139" t="s">
        <v>13</v>
      </c>
      <c r="C117" s="64"/>
      <c r="D117" s="140"/>
      <c r="E117" s="31"/>
      <c r="F117" s="31"/>
      <c r="G117" s="49"/>
      <c r="H117" s="32"/>
      <c r="I117" s="154"/>
      <c r="J117" s="482"/>
    </row>
    <row r="118" spans="1:10" s="118" customFormat="1" x14ac:dyDescent="0.2">
      <c r="A118" s="106"/>
      <c r="B118" s="143"/>
      <c r="C118" s="62" t="s">
        <v>2</v>
      </c>
      <c r="D118" s="125">
        <v>1</v>
      </c>
      <c r="E118" s="522">
        <f>Médecine!E118+Chirurgie!E118+Réanimation!E118+'Gynécologie-Obstétrique'!E118+Pédiatrie!E118+SSR!E118+SLD!E118+Psychiatrie!E118</f>
        <v>0</v>
      </c>
      <c r="F118" s="125">
        <f>E118*D118</f>
        <v>0</v>
      </c>
      <c r="G118" s="45">
        <v>3</v>
      </c>
      <c r="H118" s="127"/>
      <c r="I118" s="116"/>
      <c r="J118" s="482"/>
    </row>
    <row r="119" spans="1:10" s="118" customFormat="1" ht="13.5" thickBot="1" x14ac:dyDescent="0.25">
      <c r="A119" s="106"/>
      <c r="B119" s="143"/>
      <c r="C119" s="62" t="s">
        <v>2</v>
      </c>
      <c r="D119" s="125">
        <v>2</v>
      </c>
      <c r="E119" s="486">
        <f>Médecine!E119+Chirurgie!E119+Réanimation!E119+'Gynécologie-Obstétrique'!E119+Pédiatrie!E119+SSR!E119+SLD!E119+Psychiatrie!E119</f>
        <v>0</v>
      </c>
      <c r="F119" s="125">
        <f>E119*D119</f>
        <v>0</v>
      </c>
      <c r="G119" s="45">
        <v>3</v>
      </c>
      <c r="H119" s="127"/>
      <c r="I119" s="116"/>
      <c r="J119" s="482"/>
    </row>
    <row r="120" spans="1:10" s="118" customFormat="1" x14ac:dyDescent="0.2">
      <c r="A120" s="106"/>
      <c r="B120" s="132" t="s">
        <v>275</v>
      </c>
      <c r="C120" s="67"/>
      <c r="D120" s="6"/>
      <c r="E120" s="156"/>
      <c r="F120" s="6">
        <f>SUM(F118:F119)</f>
        <v>0</v>
      </c>
      <c r="G120" s="46">
        <v>3</v>
      </c>
      <c r="H120" s="134">
        <f>F120/G120</f>
        <v>0</v>
      </c>
      <c r="I120" s="192" t="str">
        <f>IF(C8=0,"",H120/$C$8*1000)</f>
        <v/>
      </c>
      <c r="J120" s="152"/>
    </row>
    <row r="121" spans="1:10" s="118" customFormat="1" ht="13.5" thickBot="1" x14ac:dyDescent="0.25">
      <c r="A121" s="106" t="s">
        <v>132</v>
      </c>
      <c r="B121" s="124" t="s">
        <v>11</v>
      </c>
      <c r="C121" s="63"/>
      <c r="D121" s="135"/>
      <c r="E121" s="120"/>
      <c r="F121" s="140"/>
      <c r="G121" s="47"/>
      <c r="H121" s="141"/>
      <c r="I121" s="116"/>
      <c r="J121" s="482"/>
    </row>
    <row r="122" spans="1:10" s="118" customFormat="1" x14ac:dyDescent="0.2">
      <c r="A122" s="106"/>
      <c r="B122" s="124"/>
      <c r="C122" s="62" t="s">
        <v>3</v>
      </c>
      <c r="D122" s="125">
        <v>0.5</v>
      </c>
      <c r="E122" s="522">
        <f>Médecine!E122+Chirurgie!E122+Réanimation!E122+'Gynécologie-Obstétrique'!E122+Pédiatrie!E122+SSR!E122+SLD!E122+Psychiatrie!E122</f>
        <v>0</v>
      </c>
      <c r="F122" s="125">
        <f>E122*D122</f>
        <v>0</v>
      </c>
      <c r="G122" s="45">
        <v>2</v>
      </c>
      <c r="H122" s="127"/>
      <c r="I122" s="116"/>
      <c r="J122" s="482"/>
    </row>
    <row r="123" spans="1:10" s="118" customFormat="1" x14ac:dyDescent="0.2">
      <c r="A123" s="106"/>
      <c r="B123" s="124"/>
      <c r="C123" s="62" t="s">
        <v>3</v>
      </c>
      <c r="D123" s="125">
        <v>1</v>
      </c>
      <c r="E123" s="523">
        <f>Médecine!E123+Chirurgie!E123+Réanimation!E123+'Gynécologie-Obstétrique'!E123+Pédiatrie!E123+SSR!E123+SLD!E123+Psychiatrie!E123</f>
        <v>0</v>
      </c>
      <c r="F123" s="125">
        <f>E123*D123</f>
        <v>0</v>
      </c>
      <c r="G123" s="45">
        <v>2</v>
      </c>
      <c r="H123" s="127"/>
      <c r="I123" s="116"/>
      <c r="J123" s="482"/>
    </row>
    <row r="124" spans="1:10" s="118" customFormat="1" x14ac:dyDescent="0.2">
      <c r="A124" s="106"/>
      <c r="B124" s="5" t="s">
        <v>76</v>
      </c>
      <c r="C124" s="62" t="s">
        <v>3</v>
      </c>
      <c r="D124" s="125">
        <v>1.5</v>
      </c>
      <c r="E124" s="523">
        <f>Médecine!E124+Chirurgie!E124+Réanimation!E124+'Gynécologie-Obstétrique'!E124+Pédiatrie!E124+SSR!E124+SLD!E124+Psychiatrie!E124</f>
        <v>0</v>
      </c>
      <c r="F124" s="125">
        <f>E124*D124</f>
        <v>0</v>
      </c>
      <c r="G124" s="45">
        <v>2</v>
      </c>
      <c r="H124" s="127"/>
      <c r="I124" s="116"/>
      <c r="J124" s="482"/>
    </row>
    <row r="125" spans="1:10" s="118" customFormat="1" x14ac:dyDescent="0.2">
      <c r="A125" s="106"/>
      <c r="B125" s="5" t="s">
        <v>75</v>
      </c>
      <c r="C125" s="62" t="s">
        <v>3</v>
      </c>
      <c r="D125" s="125">
        <v>3</v>
      </c>
      <c r="E125" s="523">
        <f>Médecine!E125+Chirurgie!E125+Réanimation!E125+'Gynécologie-Obstétrique'!E125+Pédiatrie!E125+SSR!E125+SLD!E125+Psychiatrie!E125</f>
        <v>0</v>
      </c>
      <c r="F125" s="125">
        <f>E125*D125</f>
        <v>0</v>
      </c>
      <c r="G125" s="45">
        <v>2</v>
      </c>
      <c r="H125" s="127"/>
      <c r="I125" s="116"/>
      <c r="J125" s="482"/>
    </row>
    <row r="126" spans="1:10" s="118" customFormat="1" ht="13.5" thickBot="1" x14ac:dyDescent="0.25">
      <c r="A126" s="106"/>
      <c r="B126" s="5" t="s">
        <v>77</v>
      </c>
      <c r="C126" s="62" t="s">
        <v>3</v>
      </c>
      <c r="D126" s="125">
        <v>6</v>
      </c>
      <c r="E126" s="486">
        <f>Médecine!E126+Chirurgie!E126+Réanimation!E126+'Gynécologie-Obstétrique'!E126+Pédiatrie!E126+SSR!E126+SLD!E126+Psychiatrie!E126</f>
        <v>0</v>
      </c>
      <c r="F126" s="125">
        <f>E126*D126</f>
        <v>0</v>
      </c>
      <c r="G126" s="45">
        <v>2</v>
      </c>
      <c r="H126" s="127"/>
      <c r="I126" s="116"/>
      <c r="J126" s="482"/>
    </row>
    <row r="127" spans="1:10" s="118" customFormat="1" x14ac:dyDescent="0.2">
      <c r="A127" s="106"/>
      <c r="B127" s="132" t="s">
        <v>276</v>
      </c>
      <c r="C127" s="67"/>
      <c r="D127" s="6"/>
      <c r="E127" s="156"/>
      <c r="F127" s="6">
        <f>SUM(F122:F126)</f>
        <v>0</v>
      </c>
      <c r="G127" s="46">
        <v>2</v>
      </c>
      <c r="H127" s="134">
        <f>F127/G127</f>
        <v>0</v>
      </c>
      <c r="I127" s="192" t="str">
        <f>IF(C8=0,"",H127/$C$8*1000)</f>
        <v/>
      </c>
      <c r="J127" s="152"/>
    </row>
    <row r="128" spans="1:10" s="118" customFormat="1" ht="13.5" thickBot="1" x14ac:dyDescent="0.25">
      <c r="A128" s="106" t="s">
        <v>131</v>
      </c>
      <c r="B128" s="39" t="s">
        <v>10</v>
      </c>
      <c r="C128" s="64"/>
      <c r="D128" s="140"/>
      <c r="E128" s="31"/>
      <c r="F128" s="140"/>
      <c r="G128" s="49"/>
      <c r="H128" s="166"/>
      <c r="J128" s="482"/>
    </row>
    <row r="129" spans="1:10" s="118" customFormat="1" x14ac:dyDescent="0.2">
      <c r="A129" s="106"/>
      <c r="B129" s="7" t="s">
        <v>119</v>
      </c>
      <c r="C129" s="62" t="s">
        <v>3</v>
      </c>
      <c r="D129" s="125">
        <v>0.25</v>
      </c>
      <c r="E129" s="522">
        <f>Médecine!E129+Chirurgie!E129+Réanimation!E129+'Gynécologie-Obstétrique'!E129+Pédiatrie!E129+SSR!E129+SLD!E129+Psychiatrie!E129</f>
        <v>0</v>
      </c>
      <c r="F129" s="125">
        <f>E129*D129</f>
        <v>0</v>
      </c>
      <c r="G129" s="45">
        <v>1</v>
      </c>
      <c r="H129" s="127"/>
      <c r="I129" s="116"/>
      <c r="J129" s="482"/>
    </row>
    <row r="130" spans="1:10" s="118" customFormat="1" x14ac:dyDescent="0.2">
      <c r="A130" s="106"/>
      <c r="B130" s="143"/>
      <c r="C130" s="62" t="s">
        <v>3</v>
      </c>
      <c r="D130" s="135">
        <v>0.375</v>
      </c>
      <c r="E130" s="523">
        <f>Médecine!E130+Chirurgie!E130+Réanimation!E130+'Gynécologie-Obstétrique'!E130+Pédiatrie!E130+SSR!E130+SLD!E130+Psychiatrie!E130</f>
        <v>0</v>
      </c>
      <c r="F130" s="125">
        <f>E130*D130</f>
        <v>0</v>
      </c>
      <c r="G130" s="45">
        <v>1</v>
      </c>
      <c r="H130" s="127"/>
      <c r="I130" s="116"/>
      <c r="J130" s="482"/>
    </row>
    <row r="131" spans="1:10" s="118" customFormat="1" x14ac:dyDescent="0.2">
      <c r="A131" s="106"/>
      <c r="B131" s="143"/>
      <c r="C131" s="62" t="s">
        <v>3</v>
      </c>
      <c r="D131" s="125">
        <v>0.5</v>
      </c>
      <c r="E131" s="523">
        <f>Médecine!E131+Chirurgie!E131+Réanimation!E131+'Gynécologie-Obstétrique'!E131+Pédiatrie!E131+SSR!E131+SLD!E131+Psychiatrie!E131</f>
        <v>0</v>
      </c>
      <c r="F131" s="125">
        <f>E131*D131</f>
        <v>0</v>
      </c>
      <c r="G131" s="45">
        <v>1</v>
      </c>
      <c r="H131" s="127"/>
      <c r="I131" s="116"/>
      <c r="J131" s="482"/>
    </row>
    <row r="132" spans="1:10" s="118" customFormat="1" x14ac:dyDescent="0.2">
      <c r="A132" s="106"/>
      <c r="B132" s="5" t="s">
        <v>79</v>
      </c>
      <c r="C132" s="62" t="s">
        <v>3</v>
      </c>
      <c r="D132" s="125">
        <v>1.5</v>
      </c>
      <c r="E132" s="523">
        <f>Médecine!E132+Chirurgie!E132+Réanimation!E132+'Gynécologie-Obstétrique'!E132+Pédiatrie!E132+SSR!E132+SLD!E132+Psychiatrie!E132</f>
        <v>0</v>
      </c>
      <c r="F132" s="125">
        <f>E132*D132</f>
        <v>0</v>
      </c>
      <c r="G132" s="45">
        <v>1</v>
      </c>
      <c r="H132" s="127"/>
      <c r="I132" s="116"/>
      <c r="J132" s="482"/>
    </row>
    <row r="133" spans="1:10" s="118" customFormat="1" ht="13.5" thickBot="1" x14ac:dyDescent="0.25">
      <c r="A133" s="106"/>
      <c r="B133" s="5" t="s">
        <v>80</v>
      </c>
      <c r="C133" s="62" t="s">
        <v>3</v>
      </c>
      <c r="D133" s="125">
        <v>3</v>
      </c>
      <c r="E133" s="486">
        <f>Médecine!E133+Chirurgie!E133+Réanimation!E133+'Gynécologie-Obstétrique'!E133+Pédiatrie!E133+SSR!E133+SLD!E133+Psychiatrie!E133</f>
        <v>0</v>
      </c>
      <c r="F133" s="125">
        <f>E133*D133</f>
        <v>0</v>
      </c>
      <c r="G133" s="45">
        <v>1</v>
      </c>
      <c r="H133" s="127"/>
      <c r="I133" s="116"/>
      <c r="J133" s="482"/>
    </row>
    <row r="134" spans="1:10" s="118" customFormat="1" x14ac:dyDescent="0.2">
      <c r="A134" s="106"/>
      <c r="B134" s="132" t="s">
        <v>277</v>
      </c>
      <c r="C134" s="67"/>
      <c r="D134" s="6"/>
      <c r="E134" s="156"/>
      <c r="F134" s="6">
        <f>SUM(F129:F133)</f>
        <v>0</v>
      </c>
      <c r="G134" s="46">
        <v>1</v>
      </c>
      <c r="H134" s="134">
        <f>F134/G134</f>
        <v>0</v>
      </c>
      <c r="I134" s="192" t="str">
        <f>IF(C8=0,"",H134/$C$8*1000)</f>
        <v/>
      </c>
      <c r="J134" s="152"/>
    </row>
    <row r="135" spans="1:10" s="118" customFormat="1" x14ac:dyDescent="0.2">
      <c r="A135" s="106"/>
      <c r="B135" s="138" t="s">
        <v>369</v>
      </c>
      <c r="C135" s="69"/>
      <c r="D135" s="138"/>
      <c r="E135" s="173"/>
      <c r="F135" s="138"/>
      <c r="G135" s="48"/>
      <c r="H135" s="163">
        <f>SUM(H116:H134)</f>
        <v>0</v>
      </c>
      <c r="I135" s="109" t="str">
        <f>IF(C8=0,"",H135/$C$8*1000)</f>
        <v/>
      </c>
      <c r="J135" s="152"/>
    </row>
    <row r="136" spans="1:10" s="118" customFormat="1" x14ac:dyDescent="0.2">
      <c r="A136" s="106"/>
      <c r="B136" s="3" t="s">
        <v>14</v>
      </c>
      <c r="C136" s="60"/>
      <c r="E136" s="238"/>
      <c r="G136" s="41"/>
      <c r="J136" s="482"/>
    </row>
    <row r="137" spans="1:10" s="118" customFormat="1" ht="13.5" thickBot="1" x14ac:dyDescent="0.25">
      <c r="A137" s="106" t="s">
        <v>135</v>
      </c>
      <c r="B137" s="161" t="s">
        <v>15</v>
      </c>
      <c r="C137" s="64"/>
      <c r="D137" s="140"/>
      <c r="E137" s="31"/>
      <c r="F137" s="140"/>
      <c r="G137" s="49"/>
      <c r="H137" s="164"/>
      <c r="I137" s="144"/>
      <c r="J137" s="482"/>
    </row>
    <row r="138" spans="1:10" s="118" customFormat="1" x14ac:dyDescent="0.2">
      <c r="A138" s="106"/>
      <c r="B138" s="143"/>
      <c r="C138" s="62" t="s">
        <v>2</v>
      </c>
      <c r="D138" s="125">
        <v>1</v>
      </c>
      <c r="E138" s="522">
        <f>Médecine!E138+Chirurgie!E138+Réanimation!E138+'Gynécologie-Obstétrique'!E138+Pédiatrie!E138+SSR!E138+SLD!E138+Psychiatrie!E138</f>
        <v>0</v>
      </c>
      <c r="F138" s="125">
        <f>E138*D138</f>
        <v>0</v>
      </c>
      <c r="G138" s="45">
        <v>6</v>
      </c>
      <c r="H138" s="162"/>
      <c r="J138" s="482"/>
    </row>
    <row r="139" spans="1:10" s="118" customFormat="1" ht="13.5" thickBot="1" x14ac:dyDescent="0.25">
      <c r="A139" s="106"/>
      <c r="B139" s="143"/>
      <c r="C139" s="62" t="s">
        <v>2</v>
      </c>
      <c r="D139" s="125">
        <v>2</v>
      </c>
      <c r="E139" s="486">
        <f>Médecine!E139+Chirurgie!E139+Réanimation!E139+'Gynécologie-Obstétrique'!E139+Pédiatrie!E139+SSR!E139+SLD!E139+Psychiatrie!E139</f>
        <v>0</v>
      </c>
      <c r="F139" s="125">
        <f>E139*D139</f>
        <v>0</v>
      </c>
      <c r="G139" s="45">
        <v>6</v>
      </c>
      <c r="H139" s="162"/>
      <c r="J139" s="482"/>
    </row>
    <row r="140" spans="1:10" s="118" customFormat="1" x14ac:dyDescent="0.2">
      <c r="A140" s="106"/>
      <c r="B140" s="158" t="s">
        <v>278</v>
      </c>
      <c r="C140" s="70"/>
      <c r="D140" s="159"/>
      <c r="E140" s="233"/>
      <c r="F140" s="159">
        <f>SUM(F138:F139)</f>
        <v>0</v>
      </c>
      <c r="G140" s="53">
        <v>6</v>
      </c>
      <c r="H140" s="165">
        <f>F140/G140</f>
        <v>0</v>
      </c>
      <c r="I140" s="192" t="str">
        <f>IF(C8=0,"",H140/$C$8*1000)</f>
        <v/>
      </c>
      <c r="J140" s="152"/>
    </row>
    <row r="141" spans="1:10" s="118" customFormat="1" ht="14.25" customHeight="1" thickBot="1" x14ac:dyDescent="0.25">
      <c r="A141" s="106" t="s">
        <v>136</v>
      </c>
      <c r="B141" s="139" t="s">
        <v>16</v>
      </c>
      <c r="C141" s="78" t="s">
        <v>82</v>
      </c>
      <c r="D141" s="140"/>
      <c r="E141" s="31"/>
      <c r="F141" s="140"/>
      <c r="G141" s="49"/>
      <c r="H141" s="141"/>
      <c r="I141" s="116"/>
      <c r="J141" s="482"/>
    </row>
    <row r="142" spans="1:10" s="118" customFormat="1" x14ac:dyDescent="0.2">
      <c r="A142" s="106"/>
      <c r="B142" s="5" t="s">
        <v>111</v>
      </c>
      <c r="C142" s="62" t="s">
        <v>3</v>
      </c>
      <c r="D142" s="125">
        <v>0.125</v>
      </c>
      <c r="E142" s="522">
        <f>Médecine!E142+Chirurgie!E142+Réanimation!E142+'Gynécologie-Obstétrique'!E142+Pédiatrie!E142+SSR!E142+SLD!E142+Psychiatrie!E142</f>
        <v>0</v>
      </c>
      <c r="F142" s="125">
        <f>E142*D142</f>
        <v>0</v>
      </c>
      <c r="G142" s="45">
        <v>0.5</v>
      </c>
      <c r="H142" s="162"/>
      <c r="J142" s="482"/>
    </row>
    <row r="143" spans="1:10" s="118" customFormat="1" x14ac:dyDescent="0.2">
      <c r="A143" s="106"/>
      <c r="B143" s="5" t="s">
        <v>113</v>
      </c>
      <c r="C143" s="62" t="s">
        <v>3</v>
      </c>
      <c r="D143" s="125">
        <v>0.25</v>
      </c>
      <c r="E143" s="523">
        <f>Médecine!E143+Chirurgie!E143+Réanimation!E143+'Gynécologie-Obstétrique'!E143+Pédiatrie!E143+SSR!E143+SLD!E143+Psychiatrie!E143</f>
        <v>0</v>
      </c>
      <c r="F143" s="125">
        <f>E143*D143</f>
        <v>0</v>
      </c>
      <c r="G143" s="45">
        <v>0.5</v>
      </c>
      <c r="H143" s="162"/>
      <c r="J143" s="482"/>
    </row>
    <row r="144" spans="1:10" s="118" customFormat="1" x14ac:dyDescent="0.2">
      <c r="A144" s="106"/>
      <c r="B144" s="5" t="s">
        <v>113</v>
      </c>
      <c r="C144" s="62" t="s">
        <v>3</v>
      </c>
      <c r="D144" s="125">
        <v>0.5</v>
      </c>
      <c r="E144" s="523">
        <f>Médecine!E144+Chirurgie!E144+Réanimation!E144+'Gynécologie-Obstétrique'!E144+Pédiatrie!E144+SSR!E144+SLD!E144+Psychiatrie!E144</f>
        <v>0</v>
      </c>
      <c r="F144" s="125">
        <f>E144*D144</f>
        <v>0</v>
      </c>
      <c r="G144" s="45">
        <v>0.5</v>
      </c>
      <c r="H144" s="162"/>
      <c r="J144" s="482"/>
    </row>
    <row r="145" spans="1:10" s="118" customFormat="1" x14ac:dyDescent="0.2">
      <c r="A145" s="106"/>
      <c r="B145" s="5" t="s">
        <v>110</v>
      </c>
      <c r="C145" s="62" t="s">
        <v>3</v>
      </c>
      <c r="D145" s="125">
        <v>1</v>
      </c>
      <c r="E145" s="523">
        <f>Médecine!E145+Chirurgie!E145+Réanimation!E145+'Gynécologie-Obstétrique'!E145+Pédiatrie!E145+SSR!E145+SLD!E145+Psychiatrie!E145</f>
        <v>0</v>
      </c>
      <c r="F145" s="125">
        <f>E145*D145</f>
        <v>0</v>
      </c>
      <c r="G145" s="45">
        <v>0.5</v>
      </c>
      <c r="H145" s="162"/>
      <c r="J145" s="482"/>
    </row>
    <row r="146" spans="1:10" s="118" customFormat="1" ht="13.5" thickBot="1" x14ac:dyDescent="0.25">
      <c r="A146" s="106"/>
      <c r="B146" s="5" t="s">
        <v>112</v>
      </c>
      <c r="C146" s="62" t="s">
        <v>3</v>
      </c>
      <c r="D146" s="125">
        <v>2</v>
      </c>
      <c r="E146" s="486">
        <f>Médecine!E146+Chirurgie!E146+Réanimation!E146+'Gynécologie-Obstétrique'!E146+Pédiatrie!E146+SSR!E146+SLD!E146+Psychiatrie!E146</f>
        <v>0</v>
      </c>
      <c r="F146" s="125">
        <f>E146*D146</f>
        <v>0</v>
      </c>
      <c r="G146" s="45">
        <v>0.5</v>
      </c>
      <c r="H146" s="162"/>
      <c r="J146" s="482"/>
    </row>
    <row r="147" spans="1:10" s="118" customFormat="1" ht="13.5" thickBot="1" x14ac:dyDescent="0.25">
      <c r="A147" s="106"/>
      <c r="B147" s="193" t="s">
        <v>279</v>
      </c>
      <c r="C147" s="194"/>
      <c r="D147" s="195"/>
      <c r="E147" s="203"/>
      <c r="F147" s="195">
        <f>SUM(F142:F146)</f>
        <v>0</v>
      </c>
      <c r="G147" s="196">
        <v>0.5</v>
      </c>
      <c r="H147" s="197">
        <f>F147/G147</f>
        <v>0</v>
      </c>
      <c r="I147" s="198" t="str">
        <f>IF(C8=0,"",H147/$C$8*1000)</f>
        <v/>
      </c>
      <c r="J147" s="152"/>
    </row>
    <row r="148" spans="1:10" s="118" customFormat="1" x14ac:dyDescent="0.2">
      <c r="A148" s="106"/>
      <c r="B148" s="143"/>
      <c r="C148" s="62" t="s">
        <v>2</v>
      </c>
      <c r="D148" s="125">
        <v>0.25</v>
      </c>
      <c r="E148" s="522">
        <f>Médecine!E148+Chirurgie!E148+Réanimation!E148+'Gynécologie-Obstétrique'!E148+Pédiatrie!E148+SSR!E148+SLD!E148+Psychiatrie!E148</f>
        <v>0</v>
      </c>
      <c r="F148" s="125">
        <f>E148*D148</f>
        <v>0</v>
      </c>
      <c r="G148" s="45">
        <v>3</v>
      </c>
      <c r="H148" s="162"/>
      <c r="J148" s="482"/>
    </row>
    <row r="149" spans="1:10" s="118" customFormat="1" x14ac:dyDescent="0.2">
      <c r="A149" s="106"/>
      <c r="B149" s="143"/>
      <c r="C149" s="62" t="s">
        <v>2</v>
      </c>
      <c r="D149" s="125">
        <v>0.75</v>
      </c>
      <c r="E149" s="523">
        <f>Médecine!E149+Chirurgie!E149+Réanimation!E149+'Gynécologie-Obstétrique'!E149+Pédiatrie!E149+SSR!E149+SLD!E149+Psychiatrie!E149</f>
        <v>0</v>
      </c>
      <c r="F149" s="125">
        <f>E149*D149</f>
        <v>0</v>
      </c>
      <c r="G149" s="45">
        <v>3</v>
      </c>
      <c r="H149" s="162"/>
      <c r="J149" s="482"/>
    </row>
    <row r="150" spans="1:10" s="118" customFormat="1" ht="13.5" thickBot="1" x14ac:dyDescent="0.25">
      <c r="A150" s="106"/>
      <c r="B150" s="143"/>
      <c r="C150" s="62" t="s">
        <v>2</v>
      </c>
      <c r="D150" s="125">
        <v>1.5</v>
      </c>
      <c r="E150" s="486">
        <f>Médecine!E150+Chirurgie!E150+Réanimation!E150+'Gynécologie-Obstétrique'!E150+Pédiatrie!E150+SSR!E150+SLD!E150+Psychiatrie!E150</f>
        <v>0</v>
      </c>
      <c r="F150" s="125">
        <f>E150*D150</f>
        <v>0</v>
      </c>
      <c r="G150" s="45">
        <v>3</v>
      </c>
      <c r="H150" s="162"/>
      <c r="J150" s="482"/>
    </row>
    <row r="151" spans="1:10" s="118" customFormat="1" x14ac:dyDescent="0.2">
      <c r="A151" s="106"/>
      <c r="B151" s="193" t="s">
        <v>280</v>
      </c>
      <c r="C151" s="194"/>
      <c r="D151" s="195"/>
      <c r="E151" s="203"/>
      <c r="F151" s="195">
        <f>SUM(F148:F150)</f>
        <v>0</v>
      </c>
      <c r="G151" s="196">
        <v>3</v>
      </c>
      <c r="H151" s="197">
        <f>F151/G151</f>
        <v>0</v>
      </c>
      <c r="I151" s="198" t="str">
        <f>IF(C8=0,"",H151/$C$8*1000)</f>
        <v/>
      </c>
      <c r="J151" s="152"/>
    </row>
    <row r="152" spans="1:10" s="118" customFormat="1" x14ac:dyDescent="0.2">
      <c r="A152" s="106"/>
      <c r="B152" s="132" t="s">
        <v>281</v>
      </c>
      <c r="C152" s="67"/>
      <c r="D152" s="6"/>
      <c r="E152" s="156"/>
      <c r="F152" s="6"/>
      <c r="G152" s="46"/>
      <c r="H152" s="134">
        <f>SUM(H151,H147)</f>
        <v>0</v>
      </c>
      <c r="I152" s="192" t="str">
        <f>IF(C8=0,"",H152/$C$8*1000)</f>
        <v/>
      </c>
      <c r="J152" s="152"/>
    </row>
    <row r="153" spans="1:10" s="118" customFormat="1" ht="13.5" thickBot="1" x14ac:dyDescent="0.25">
      <c r="A153" s="106" t="s">
        <v>137</v>
      </c>
      <c r="B153" s="143" t="s">
        <v>17</v>
      </c>
      <c r="C153" s="63"/>
      <c r="D153" s="135"/>
      <c r="E153" s="120"/>
      <c r="F153" s="135"/>
      <c r="G153" s="47"/>
      <c r="H153" s="137"/>
      <c r="I153" s="117"/>
      <c r="J153" s="482"/>
    </row>
    <row r="154" spans="1:10" s="118" customFormat="1" ht="13.5" thickBot="1" x14ac:dyDescent="0.25">
      <c r="A154" s="106"/>
      <c r="B154" s="146"/>
      <c r="C154" s="65" t="s">
        <v>2</v>
      </c>
      <c r="D154" s="114">
        <v>0.75</v>
      </c>
      <c r="E154" s="525">
        <f>Médecine!E154+Chirurgie!E154+Réanimation!E154+'Gynécologie-Obstétrique'!E154+Pédiatrie!E154+SSR!E154+SLD!E154+Psychiatrie!E154</f>
        <v>0</v>
      </c>
      <c r="F154" s="114">
        <f>E154*D154</f>
        <v>0</v>
      </c>
      <c r="G154" s="42">
        <v>6</v>
      </c>
      <c r="H154" s="134">
        <f>F154/G154</f>
        <v>0</v>
      </c>
      <c r="I154" s="192" t="str">
        <f>IF(C8=0,"",H154/$C$8*1000)</f>
        <v/>
      </c>
      <c r="J154" s="152"/>
    </row>
    <row r="155" spans="1:10" s="118" customFormat="1" x14ac:dyDescent="0.2">
      <c r="A155" s="106"/>
      <c r="B155" s="138" t="s">
        <v>371</v>
      </c>
      <c r="C155" s="69"/>
      <c r="D155" s="138"/>
      <c r="E155" s="173"/>
      <c r="F155" s="138"/>
      <c r="G155" s="48"/>
      <c r="H155" s="163">
        <f>H140+H152+H154</f>
        <v>0</v>
      </c>
      <c r="I155" s="109" t="str">
        <f>IF(C8=0,"",H155/$C$8*1000)</f>
        <v/>
      </c>
      <c r="J155" s="152"/>
    </row>
    <row r="156" spans="1:10" s="118" customFormat="1" x14ac:dyDescent="0.2">
      <c r="A156" s="106"/>
      <c r="B156" s="138" t="s">
        <v>227</v>
      </c>
      <c r="C156" s="69"/>
      <c r="D156" s="138"/>
      <c r="E156" s="173"/>
      <c r="F156" s="138"/>
      <c r="G156" s="48"/>
      <c r="H156" s="163">
        <f>H135+H155</f>
        <v>0</v>
      </c>
      <c r="I156" s="109" t="str">
        <f>IF(C8=0,"",H156/$C$8*1000)</f>
        <v/>
      </c>
      <c r="J156" s="152"/>
    </row>
    <row r="157" spans="1:10" s="118" customFormat="1" x14ac:dyDescent="0.2">
      <c r="A157" s="106"/>
      <c r="B157" s="82" t="s">
        <v>18</v>
      </c>
      <c r="C157" s="62"/>
      <c r="D157" s="125"/>
      <c r="E157" s="241"/>
      <c r="F157" s="125"/>
      <c r="G157" s="45"/>
      <c r="J157" s="482"/>
    </row>
    <row r="158" spans="1:10" s="118" customFormat="1" x14ac:dyDescent="0.2">
      <c r="A158" s="106"/>
      <c r="B158" s="18" t="s">
        <v>404</v>
      </c>
      <c r="C158" s="65"/>
      <c r="D158" s="114"/>
      <c r="E158" s="526"/>
      <c r="F158" s="114"/>
      <c r="G158" s="42"/>
      <c r="J158" s="482"/>
    </row>
    <row r="159" spans="1:10" s="118" customFormat="1" ht="13.5" thickBot="1" x14ac:dyDescent="0.25">
      <c r="A159" s="106" t="s">
        <v>140</v>
      </c>
      <c r="B159" s="143" t="s">
        <v>22</v>
      </c>
      <c r="C159" s="75"/>
      <c r="D159" s="167"/>
      <c r="E159" s="120"/>
      <c r="F159" s="120"/>
      <c r="G159" s="56"/>
      <c r="H159" s="168"/>
      <c r="I159" s="116"/>
      <c r="J159" s="482"/>
    </row>
    <row r="160" spans="1:10" s="118" customFormat="1" x14ac:dyDescent="0.2">
      <c r="A160" s="106"/>
      <c r="B160" s="5" t="s">
        <v>109</v>
      </c>
      <c r="C160" s="63" t="s">
        <v>3</v>
      </c>
      <c r="D160" s="135">
        <v>0.2</v>
      </c>
      <c r="E160" s="522">
        <f>Médecine!E160+Chirurgie!E160+Réanimation!E160+'Gynécologie-Obstétrique'!E160+Pédiatrie!E160+SSR!E160+SLD!E160+Psychiatrie!E160</f>
        <v>0</v>
      </c>
      <c r="F160" s="125">
        <f>E160*D160</f>
        <v>0</v>
      </c>
      <c r="G160" s="47">
        <v>0.4</v>
      </c>
      <c r="H160" s="127"/>
      <c r="I160" s="116"/>
      <c r="J160" s="482"/>
    </row>
    <row r="161" spans="1:10" s="118" customFormat="1" x14ac:dyDescent="0.2">
      <c r="A161" s="106"/>
      <c r="B161" s="5" t="s">
        <v>199</v>
      </c>
      <c r="C161" s="63" t="s">
        <v>3</v>
      </c>
      <c r="D161" s="135">
        <v>0.32</v>
      </c>
      <c r="E161" s="523">
        <f>Médecine!E161+Chirurgie!E161+Réanimation!E161+'Gynécologie-Obstétrique'!E161+Pédiatrie!E161+SSR!E161+SLD!E161+Psychiatrie!E161</f>
        <v>0</v>
      </c>
      <c r="F161" s="125">
        <f>E161*D161</f>
        <v>0</v>
      </c>
      <c r="G161" s="47">
        <v>0.4</v>
      </c>
      <c r="H161" s="127"/>
      <c r="I161" s="116"/>
      <c r="J161" s="482"/>
    </row>
    <row r="162" spans="1:10" s="118" customFormat="1" ht="13.5" thickBot="1" x14ac:dyDescent="0.25">
      <c r="A162" s="106"/>
      <c r="B162" s="5" t="s">
        <v>198</v>
      </c>
      <c r="C162" s="63" t="s">
        <v>3</v>
      </c>
      <c r="D162" s="135">
        <v>0.8</v>
      </c>
      <c r="E162" s="486">
        <f>Médecine!E162+Chirurgie!E162+Réanimation!E162+'Gynécologie-Obstétrique'!E162+Pédiatrie!E162+SSR!E162+SLD!E162+Psychiatrie!E162</f>
        <v>0</v>
      </c>
      <c r="F162" s="125">
        <f>E162*D162</f>
        <v>0</v>
      </c>
      <c r="G162" s="47">
        <v>0.4</v>
      </c>
      <c r="H162" s="127"/>
      <c r="I162" s="116"/>
      <c r="J162" s="482"/>
    </row>
    <row r="163" spans="1:10" s="118" customFormat="1" x14ac:dyDescent="0.2">
      <c r="A163" s="106"/>
      <c r="B163" s="132" t="s">
        <v>282</v>
      </c>
      <c r="C163" s="67"/>
      <c r="D163" s="6"/>
      <c r="E163" s="156"/>
      <c r="F163" s="6">
        <f>SUM(F160:F162)</f>
        <v>0</v>
      </c>
      <c r="G163" s="46">
        <v>0.4</v>
      </c>
      <c r="H163" s="134">
        <f>F163/G163</f>
        <v>0</v>
      </c>
      <c r="I163" s="192" t="str">
        <f>IF(C8=0,"",H163/$C$8*1000)</f>
        <v/>
      </c>
      <c r="J163" s="152"/>
    </row>
    <row r="164" spans="1:10" s="118" customFormat="1" ht="13.5" thickBot="1" x14ac:dyDescent="0.25">
      <c r="A164" s="106" t="s">
        <v>141</v>
      </c>
      <c r="B164" s="161" t="s">
        <v>23</v>
      </c>
      <c r="C164" s="63"/>
      <c r="D164" s="135"/>
      <c r="E164" s="120"/>
      <c r="F164" s="135"/>
      <c r="G164" s="47"/>
      <c r="H164" s="137"/>
      <c r="I164" s="116"/>
      <c r="J164" s="482"/>
    </row>
    <row r="165" spans="1:10" s="118" customFormat="1" x14ac:dyDescent="0.2">
      <c r="A165" s="106"/>
      <c r="B165" s="5" t="s">
        <v>70</v>
      </c>
      <c r="C165" s="62" t="s">
        <v>3</v>
      </c>
      <c r="D165" s="125">
        <v>0.1</v>
      </c>
      <c r="E165" s="522">
        <f>Médecine!E165+Chirurgie!E165+Réanimation!E165+'Gynécologie-Obstétrique'!E165+Pédiatrie!E165+SSR!E165+SLD!E165+Psychiatrie!E165</f>
        <v>0</v>
      </c>
      <c r="F165" s="125">
        <f>E165*D165</f>
        <v>0</v>
      </c>
      <c r="G165" s="45">
        <v>0.4</v>
      </c>
      <c r="H165" s="127"/>
      <c r="I165" s="116"/>
      <c r="J165" s="482"/>
    </row>
    <row r="166" spans="1:10" s="118" customFormat="1" x14ac:dyDescent="0.2">
      <c r="A166" s="106"/>
      <c r="B166" s="5" t="s">
        <v>197</v>
      </c>
      <c r="C166" s="63" t="s">
        <v>3</v>
      </c>
      <c r="D166" s="135">
        <v>0.4</v>
      </c>
      <c r="E166" s="523">
        <f>Médecine!E166+Chirurgie!E166+Réanimation!E166+'Gynécologie-Obstétrique'!E166+Pédiatrie!E166+SSR!E166+SLD!E166+Psychiatrie!E166</f>
        <v>0</v>
      </c>
      <c r="F166" s="125">
        <f>E166*D166</f>
        <v>0</v>
      </c>
      <c r="G166" s="47">
        <v>0.4</v>
      </c>
      <c r="H166" s="127"/>
      <c r="I166" s="116"/>
      <c r="J166" s="482"/>
    </row>
    <row r="167" spans="1:10" s="118" customFormat="1" ht="13.5" thickBot="1" x14ac:dyDescent="0.25">
      <c r="A167" s="106"/>
      <c r="B167" s="5" t="s">
        <v>196</v>
      </c>
      <c r="C167" s="63" t="s">
        <v>3</v>
      </c>
      <c r="D167" s="135">
        <v>0.8</v>
      </c>
      <c r="E167" s="486">
        <f>Médecine!E167+Chirurgie!E167+Réanimation!E167+'Gynécologie-Obstétrique'!E167+Pédiatrie!E167+SSR!E167+SLD!E167+Psychiatrie!E167</f>
        <v>0</v>
      </c>
      <c r="F167" s="125">
        <f>E167*D167</f>
        <v>0</v>
      </c>
      <c r="G167" s="47">
        <v>0.4</v>
      </c>
      <c r="H167" s="127"/>
      <c r="I167" s="116"/>
      <c r="J167" s="482"/>
    </row>
    <row r="168" spans="1:10" s="118" customFormat="1" x14ac:dyDescent="0.2">
      <c r="A168" s="106"/>
      <c r="B168" s="158" t="s">
        <v>283</v>
      </c>
      <c r="C168" s="70"/>
      <c r="D168" s="159"/>
      <c r="E168" s="233"/>
      <c r="F168" s="159">
        <f>SUM(F165:F167)</f>
        <v>0</v>
      </c>
      <c r="G168" s="53">
        <v>0.4</v>
      </c>
      <c r="H168" s="169">
        <f>F168/G168</f>
        <v>0</v>
      </c>
      <c r="I168" s="192" t="str">
        <f>IF(C8=0,"",H168/$C$8*1000)</f>
        <v/>
      </c>
      <c r="J168" s="152"/>
    </row>
    <row r="169" spans="1:10" s="118" customFormat="1" ht="13.5" thickBot="1" x14ac:dyDescent="0.25">
      <c r="A169" s="106" t="s">
        <v>142</v>
      </c>
      <c r="B169" s="139" t="s">
        <v>24</v>
      </c>
      <c r="C169" s="64"/>
      <c r="D169" s="140"/>
      <c r="E169" s="31"/>
      <c r="F169" s="140"/>
      <c r="G169" s="49"/>
      <c r="H169" s="170"/>
      <c r="I169" s="116"/>
      <c r="J169" s="482"/>
    </row>
    <row r="170" spans="1:10" s="118" customFormat="1" ht="13.5" thickBot="1" x14ac:dyDescent="0.25">
      <c r="A170" s="106"/>
      <c r="B170" s="124"/>
      <c r="C170" s="63" t="s">
        <v>3</v>
      </c>
      <c r="D170" s="135">
        <v>0.2</v>
      </c>
      <c r="E170" s="525">
        <f>Médecine!E170+Chirurgie!E170+Réanimation!E170+'Gynécologie-Obstétrique'!E170+Pédiatrie!E170+SSR!E170+SLD!E170+Psychiatrie!E170</f>
        <v>0</v>
      </c>
      <c r="F170" s="19">
        <f>E170*D170</f>
        <v>0</v>
      </c>
      <c r="G170" s="47">
        <v>1.2</v>
      </c>
      <c r="H170" s="169">
        <f>F170/G170</f>
        <v>0</v>
      </c>
      <c r="I170" s="192" t="str">
        <f>IF(C8=0,"",H170/$C$8*1000)</f>
        <v/>
      </c>
      <c r="J170" s="152"/>
    </row>
    <row r="171" spans="1:10" s="118" customFormat="1" x14ac:dyDescent="0.2">
      <c r="A171" s="106"/>
      <c r="B171" s="148" t="s">
        <v>370</v>
      </c>
      <c r="C171" s="71"/>
      <c r="D171" s="148"/>
      <c r="E171" s="173"/>
      <c r="F171" s="148"/>
      <c r="G171" s="50"/>
      <c r="H171" s="20">
        <f>H163+H168+H170</f>
        <v>0</v>
      </c>
      <c r="I171" s="109" t="str">
        <f>IF(C8=0,"",H171/$C$8*1000)</f>
        <v/>
      </c>
      <c r="J171" s="152"/>
    </row>
    <row r="172" spans="1:10" s="118" customFormat="1" x14ac:dyDescent="0.2">
      <c r="A172" s="106"/>
      <c r="B172" s="10" t="s">
        <v>405</v>
      </c>
      <c r="C172" s="63"/>
      <c r="D172" s="135"/>
      <c r="E172" s="120"/>
      <c r="F172" s="135"/>
      <c r="G172" s="47"/>
      <c r="H172" s="9"/>
      <c r="I172" s="117"/>
      <c r="J172" s="482"/>
    </row>
    <row r="173" spans="1:10" s="118" customFormat="1" ht="13.5" thickBot="1" x14ac:dyDescent="0.25">
      <c r="A173" s="106" t="s">
        <v>138</v>
      </c>
      <c r="B173" s="161" t="s">
        <v>19</v>
      </c>
      <c r="C173" s="64"/>
      <c r="D173" s="140"/>
      <c r="E173" s="31"/>
      <c r="F173" s="140"/>
      <c r="G173" s="49"/>
      <c r="H173" s="166"/>
      <c r="J173" s="482"/>
    </row>
    <row r="174" spans="1:10" s="118" customFormat="1" x14ac:dyDescent="0.2">
      <c r="A174" s="106"/>
      <c r="B174" s="143"/>
      <c r="C174" s="62" t="s">
        <v>2</v>
      </c>
      <c r="D174" s="125">
        <v>0.5</v>
      </c>
      <c r="E174" s="522">
        <f>Médecine!E174+Chirurgie!E174+Réanimation!E174+'Gynécologie-Obstétrique'!E174+Pédiatrie!E174+SSR!E174+SLD!E174+Psychiatrie!E174</f>
        <v>0</v>
      </c>
      <c r="F174" s="125">
        <f>E174*D174</f>
        <v>0</v>
      </c>
      <c r="G174" s="45">
        <v>4</v>
      </c>
      <c r="H174" s="127"/>
      <c r="I174" s="116"/>
      <c r="J174" s="482"/>
    </row>
    <row r="175" spans="1:10" s="118" customFormat="1" x14ac:dyDescent="0.2">
      <c r="A175" s="106"/>
      <c r="B175" s="143"/>
      <c r="C175" s="62" t="s">
        <v>2</v>
      </c>
      <c r="D175" s="125">
        <v>1</v>
      </c>
      <c r="E175" s="523">
        <f>Médecine!E175+Chirurgie!E175+Réanimation!E175+'Gynécologie-Obstétrique'!E175+Pédiatrie!E175+SSR!E175+SLD!E175+Psychiatrie!E175</f>
        <v>0</v>
      </c>
      <c r="F175" s="125">
        <f>E175*D175</f>
        <v>0</v>
      </c>
      <c r="G175" s="45">
        <v>4</v>
      </c>
      <c r="H175" s="127"/>
      <c r="I175" s="116"/>
      <c r="J175" s="482"/>
    </row>
    <row r="176" spans="1:10" s="118" customFormat="1" ht="13.5" thickBot="1" x14ac:dyDescent="0.25">
      <c r="A176" s="106"/>
      <c r="B176" s="143"/>
      <c r="C176" s="62" t="s">
        <v>2</v>
      </c>
      <c r="D176" s="125">
        <v>2</v>
      </c>
      <c r="E176" s="486">
        <f>Médecine!E176+Chirurgie!E176+Réanimation!E176+'Gynécologie-Obstétrique'!E176+Pédiatrie!E176+SSR!E176+SLD!E176+Psychiatrie!E176</f>
        <v>0</v>
      </c>
      <c r="F176" s="125">
        <f>E176*D176</f>
        <v>0</v>
      </c>
      <c r="G176" s="45">
        <v>4</v>
      </c>
      <c r="H176" s="127"/>
      <c r="I176" s="116"/>
      <c r="J176" s="482"/>
    </row>
    <row r="177" spans="1:11" s="118" customFormat="1" x14ac:dyDescent="0.2">
      <c r="A177" s="106"/>
      <c r="B177" s="132" t="s">
        <v>284</v>
      </c>
      <c r="C177" s="67"/>
      <c r="D177" s="6"/>
      <c r="E177" s="156"/>
      <c r="F177" s="6">
        <f>SUM(F174:F176)</f>
        <v>0</v>
      </c>
      <c r="G177" s="46">
        <v>4</v>
      </c>
      <c r="H177" s="134">
        <f>F177/G177</f>
        <v>0</v>
      </c>
      <c r="I177" s="192" t="str">
        <f>IF(C8=0,"",H177/$C$8*1000)</f>
        <v/>
      </c>
      <c r="J177" s="152"/>
    </row>
    <row r="178" spans="1:11" s="118" customFormat="1" ht="13.5" thickBot="1" x14ac:dyDescent="0.25">
      <c r="A178" s="106" t="s">
        <v>139</v>
      </c>
      <c r="B178" s="161" t="s">
        <v>21</v>
      </c>
      <c r="C178" s="68"/>
      <c r="D178" s="31"/>
      <c r="E178" s="31"/>
      <c r="F178" s="31"/>
      <c r="G178" s="43"/>
      <c r="H178" s="32"/>
      <c r="I178" s="116"/>
      <c r="J178" s="482"/>
    </row>
    <row r="179" spans="1:11" s="118" customFormat="1" x14ac:dyDescent="0.2">
      <c r="A179" s="106"/>
      <c r="B179" s="143"/>
      <c r="C179" s="62" t="s">
        <v>2</v>
      </c>
      <c r="D179" s="125">
        <v>0.25</v>
      </c>
      <c r="E179" s="522">
        <f>Médecine!E179+Chirurgie!E179+Réanimation!E179+'Gynécologie-Obstétrique'!E179+Pédiatrie!E179+SSR!E179+SLD!E179+Psychiatrie!E179</f>
        <v>0</v>
      </c>
      <c r="F179" s="125">
        <f>E179*D179</f>
        <v>0</v>
      </c>
      <c r="G179" s="45">
        <v>2</v>
      </c>
      <c r="H179" s="127"/>
      <c r="I179" s="116"/>
      <c r="J179" s="482"/>
    </row>
    <row r="180" spans="1:11" s="118" customFormat="1" x14ac:dyDescent="0.2">
      <c r="A180" s="106"/>
      <c r="B180" s="143"/>
      <c r="C180" s="62" t="s">
        <v>2</v>
      </c>
      <c r="D180" s="125">
        <v>0.5</v>
      </c>
      <c r="E180" s="523">
        <f>Médecine!E180+Chirurgie!E180+Réanimation!E180+'Gynécologie-Obstétrique'!E180+Pédiatrie!E180+SSR!E180+SLD!E180+Psychiatrie!E180</f>
        <v>0</v>
      </c>
      <c r="F180" s="125">
        <f>E180*D180</f>
        <v>0</v>
      </c>
      <c r="G180" s="45">
        <v>2</v>
      </c>
      <c r="H180" s="127"/>
      <c r="I180" s="116"/>
      <c r="J180" s="482"/>
    </row>
    <row r="181" spans="1:11" s="118" customFormat="1" x14ac:dyDescent="0.2">
      <c r="A181" s="106"/>
      <c r="B181" s="143"/>
      <c r="C181" s="62" t="s">
        <v>2</v>
      </c>
      <c r="D181" s="125">
        <v>1</v>
      </c>
      <c r="E181" s="523">
        <f>Médecine!E181+Chirurgie!E181+Réanimation!E181+'Gynécologie-Obstétrique'!E181+Pédiatrie!E181+SSR!E181+SLD!E181+Psychiatrie!E181</f>
        <v>0</v>
      </c>
      <c r="F181" s="125">
        <f>E181*D181</f>
        <v>0</v>
      </c>
      <c r="G181" s="45">
        <v>2</v>
      </c>
      <c r="H181" s="127"/>
      <c r="I181" s="116"/>
      <c r="J181" s="482"/>
    </row>
    <row r="182" spans="1:11" s="118" customFormat="1" ht="13.5" thickBot="1" x14ac:dyDescent="0.25">
      <c r="A182" s="106"/>
      <c r="B182" s="143"/>
      <c r="C182" s="62" t="s">
        <v>2</v>
      </c>
      <c r="D182" s="125">
        <v>2</v>
      </c>
      <c r="E182" s="486">
        <f>Médecine!E182+Chirurgie!E182+Réanimation!E182+'Gynécologie-Obstétrique'!E182+Pédiatrie!E182+SSR!E182+SLD!E182+Psychiatrie!E182</f>
        <v>0</v>
      </c>
      <c r="F182" s="125">
        <f>E182*D182</f>
        <v>0</v>
      </c>
      <c r="G182" s="45">
        <v>2</v>
      </c>
      <c r="H182" s="127"/>
      <c r="I182" s="116"/>
      <c r="J182" s="482"/>
    </row>
    <row r="183" spans="1:11" s="118" customFormat="1" x14ac:dyDescent="0.2">
      <c r="A183" s="106"/>
      <c r="B183" s="132" t="s">
        <v>285</v>
      </c>
      <c r="C183" s="67"/>
      <c r="D183" s="6"/>
      <c r="E183" s="156"/>
      <c r="F183" s="6">
        <f>SUM(F179:F182)</f>
        <v>0</v>
      </c>
      <c r="G183" s="46">
        <v>2</v>
      </c>
      <c r="H183" s="134">
        <f>F183/G183</f>
        <v>0</v>
      </c>
      <c r="I183" s="192" t="str">
        <f>IF(C8=0,"",H183/$C$8*1000)</f>
        <v/>
      </c>
      <c r="J183" s="152"/>
    </row>
    <row r="184" spans="1:11" s="118" customFormat="1" x14ac:dyDescent="0.2">
      <c r="A184" s="106"/>
      <c r="B184" s="148" t="s">
        <v>187</v>
      </c>
      <c r="C184" s="71"/>
      <c r="D184" s="148"/>
      <c r="E184" s="223"/>
      <c r="F184" s="148"/>
      <c r="G184" s="50"/>
      <c r="H184" s="20">
        <f>H177+H183</f>
        <v>0</v>
      </c>
      <c r="I184" s="109" t="str">
        <f>IF(C8=0,"",H184/$C$8*1000)</f>
        <v/>
      </c>
      <c r="J184" s="152"/>
      <c r="K184" s="145"/>
    </row>
    <row r="185" spans="1:11" s="135" customFormat="1" x14ac:dyDescent="0.2">
      <c r="A185" s="108"/>
      <c r="B185" s="13" t="s">
        <v>410</v>
      </c>
      <c r="C185" s="63"/>
      <c r="E185" s="120"/>
      <c r="G185" s="47"/>
      <c r="H185" s="9"/>
      <c r="I185" s="152"/>
      <c r="J185" s="482"/>
    </row>
    <row r="186" spans="1:11" s="118" customFormat="1" ht="13.5" thickBot="1" x14ac:dyDescent="0.25">
      <c r="A186" s="106" t="s">
        <v>143</v>
      </c>
      <c r="B186" s="161" t="s">
        <v>20</v>
      </c>
      <c r="C186" s="64"/>
      <c r="D186" s="140"/>
      <c r="E186" s="31"/>
      <c r="F186" s="140"/>
      <c r="G186" s="49"/>
      <c r="H186" s="141"/>
      <c r="I186" s="117"/>
      <c r="J186" s="482"/>
    </row>
    <row r="187" spans="1:11" s="118" customFormat="1" x14ac:dyDescent="0.2">
      <c r="A187" s="106"/>
      <c r="B187" s="143"/>
      <c r="C187" s="62" t="s">
        <v>2</v>
      </c>
      <c r="D187" s="125">
        <v>0.25</v>
      </c>
      <c r="E187" s="522">
        <f>Médecine!E187+Chirurgie!E187+Réanimation!E187+'Gynécologie-Obstétrique'!E187+Pédiatrie!E187+SSR!E187+SLD!E187+Psychiatrie!E187</f>
        <v>0</v>
      </c>
      <c r="F187" s="125">
        <f>E187*D187</f>
        <v>0</v>
      </c>
      <c r="G187" s="45">
        <v>4</v>
      </c>
      <c r="H187" s="127"/>
      <c r="I187" s="116"/>
      <c r="J187" s="482"/>
    </row>
    <row r="188" spans="1:11" s="118" customFormat="1" x14ac:dyDescent="0.2">
      <c r="A188" s="106"/>
      <c r="B188" s="143"/>
      <c r="C188" s="62" t="s">
        <v>2</v>
      </c>
      <c r="D188" s="125">
        <v>0.5</v>
      </c>
      <c r="E188" s="523">
        <f>Médecine!E188+Chirurgie!E188+Réanimation!E188+'Gynécologie-Obstétrique'!E188+Pédiatrie!E188+SSR!E188+SLD!E188+Psychiatrie!E188</f>
        <v>0</v>
      </c>
      <c r="F188" s="125">
        <f>E188*D188</f>
        <v>0</v>
      </c>
      <c r="G188" s="45">
        <v>4</v>
      </c>
      <c r="H188" s="127"/>
      <c r="I188" s="116"/>
      <c r="J188" s="482"/>
    </row>
    <row r="189" spans="1:11" s="118" customFormat="1" x14ac:dyDescent="0.2">
      <c r="A189" s="106"/>
      <c r="B189" s="143"/>
      <c r="C189" s="62" t="s">
        <v>2</v>
      </c>
      <c r="D189" s="125">
        <v>1</v>
      </c>
      <c r="E189" s="523">
        <f>Médecine!E189+Chirurgie!E189+Réanimation!E189+'Gynécologie-Obstétrique'!E189+Pédiatrie!E189+SSR!E189+SLD!E189+Psychiatrie!E189</f>
        <v>0</v>
      </c>
      <c r="F189" s="125">
        <f>E189*D189</f>
        <v>0</v>
      </c>
      <c r="G189" s="45">
        <v>4</v>
      </c>
      <c r="H189" s="127"/>
      <c r="I189" s="116"/>
      <c r="J189" s="482"/>
    </row>
    <row r="190" spans="1:11" s="118" customFormat="1" ht="13.5" thickBot="1" x14ac:dyDescent="0.25">
      <c r="A190" s="106"/>
      <c r="B190" s="143"/>
      <c r="C190" s="62" t="s">
        <v>2</v>
      </c>
      <c r="D190" s="125">
        <v>2</v>
      </c>
      <c r="E190" s="486">
        <f>Médecine!E190+Chirurgie!E190+Réanimation!E190+'Gynécologie-Obstétrique'!E190+Pédiatrie!E190+SSR!E190+SLD!E190+Psychiatrie!E190</f>
        <v>0</v>
      </c>
      <c r="F190" s="125">
        <f>E190*D190</f>
        <v>0</v>
      </c>
      <c r="G190" s="45">
        <v>4</v>
      </c>
      <c r="H190" s="127"/>
      <c r="I190" s="116"/>
      <c r="J190" s="482"/>
    </row>
    <row r="191" spans="1:11" s="118" customFormat="1" x14ac:dyDescent="0.2">
      <c r="A191" s="106"/>
      <c r="B191" s="132" t="s">
        <v>286</v>
      </c>
      <c r="C191" s="67"/>
      <c r="D191" s="6"/>
      <c r="E191" s="156"/>
      <c r="F191" s="6">
        <f>SUM(F187:F190)</f>
        <v>0</v>
      </c>
      <c r="G191" s="46">
        <v>4</v>
      </c>
      <c r="H191" s="134">
        <f>F191/G191</f>
        <v>0</v>
      </c>
      <c r="I191" s="192" t="str">
        <f>IF(C8=0,"",H191/$C$8*1000)</f>
        <v/>
      </c>
      <c r="J191" s="152"/>
    </row>
    <row r="192" spans="1:11" s="145" customFormat="1" ht="13.5" thickBot="1" x14ac:dyDescent="0.25">
      <c r="A192" s="107" t="s">
        <v>686</v>
      </c>
      <c r="B192" s="398" t="s">
        <v>687</v>
      </c>
      <c r="C192" s="68"/>
      <c r="D192" s="399"/>
      <c r="E192" s="31"/>
      <c r="F192" s="31"/>
      <c r="G192" s="43"/>
      <c r="H192" s="32"/>
      <c r="I192" s="154"/>
      <c r="J192" s="482"/>
    </row>
    <row r="193" spans="1:10" s="145" customFormat="1" ht="13.5" thickBot="1" x14ac:dyDescent="0.25">
      <c r="A193" s="107"/>
      <c r="B193" s="330" t="s">
        <v>688</v>
      </c>
      <c r="C193" s="66" t="s">
        <v>2</v>
      </c>
      <c r="D193" s="29">
        <v>2</v>
      </c>
      <c r="E193" s="525">
        <f>Médecine!E193+Chirurgie!E193+Réanimation!E193+'Gynécologie-Obstétrique'!E193+Pédiatrie!E193+SSR!E193+SLD!E193+Psychiatrie!E193</f>
        <v>0</v>
      </c>
      <c r="F193" s="29">
        <f>E193*D193</f>
        <v>0</v>
      </c>
      <c r="G193" s="51">
        <v>6</v>
      </c>
      <c r="H193" s="24">
        <f>F193/G193</f>
        <v>0</v>
      </c>
      <c r="I193" s="192" t="str">
        <f>IF($C$8=0,"",H193/$C$8*1000)</f>
        <v/>
      </c>
      <c r="J193" s="152"/>
    </row>
    <row r="194" spans="1:10" s="118" customFormat="1" ht="13.5" thickBot="1" x14ac:dyDescent="0.25">
      <c r="A194" s="106" t="s">
        <v>144</v>
      </c>
      <c r="B194" s="161" t="s">
        <v>25</v>
      </c>
      <c r="C194" s="64"/>
      <c r="D194" s="140"/>
      <c r="E194" s="120"/>
      <c r="F194" s="140"/>
      <c r="G194" s="49"/>
      <c r="H194" s="21"/>
      <c r="I194" s="152"/>
      <c r="J194" s="482"/>
    </row>
    <row r="195" spans="1:10" s="118" customFormat="1" x14ac:dyDescent="0.2">
      <c r="A195" s="106"/>
      <c r="B195" s="143"/>
      <c r="C195" s="62" t="s">
        <v>2</v>
      </c>
      <c r="D195" s="125">
        <v>0.5</v>
      </c>
      <c r="E195" s="522">
        <f>Médecine!E195+Chirurgie!E195+Réanimation!E195+'Gynécologie-Obstétrique'!E195+Pédiatrie!E195+SSR!E195+SLD!E195+Psychiatrie!E195</f>
        <v>0</v>
      </c>
      <c r="F195" s="125">
        <f>E195*D195</f>
        <v>0</v>
      </c>
      <c r="G195" s="452">
        <v>4</v>
      </c>
      <c r="H195" s="127"/>
      <c r="I195" s="116"/>
      <c r="J195" s="482"/>
    </row>
    <row r="196" spans="1:10" s="118" customFormat="1" x14ac:dyDescent="0.2">
      <c r="A196" s="106"/>
      <c r="B196" s="143"/>
      <c r="C196" s="62" t="s">
        <v>2</v>
      </c>
      <c r="D196" s="125">
        <v>1</v>
      </c>
      <c r="E196" s="523">
        <f>Médecine!E196+Chirurgie!E196+Réanimation!E196+'Gynécologie-Obstétrique'!E196+Pédiatrie!E196+SSR!E196+SLD!E196+Psychiatrie!E196</f>
        <v>0</v>
      </c>
      <c r="F196" s="125">
        <f>E196*D196</f>
        <v>0</v>
      </c>
      <c r="G196" s="452">
        <v>4</v>
      </c>
      <c r="H196" s="127"/>
      <c r="I196" s="116"/>
      <c r="J196" s="482"/>
    </row>
    <row r="197" spans="1:10" s="118" customFormat="1" ht="13.5" thickBot="1" x14ac:dyDescent="0.25">
      <c r="A197" s="106"/>
      <c r="B197" s="143"/>
      <c r="C197" s="62" t="s">
        <v>2</v>
      </c>
      <c r="D197" s="125">
        <v>2</v>
      </c>
      <c r="E197" s="486">
        <f>Médecine!E197+Chirurgie!E197+Réanimation!E197+'Gynécologie-Obstétrique'!E197+Pédiatrie!E197+SSR!E197+SLD!E197+Psychiatrie!E197</f>
        <v>0</v>
      </c>
      <c r="F197" s="125">
        <f>E197*D197</f>
        <v>0</v>
      </c>
      <c r="G197" s="452">
        <v>4</v>
      </c>
      <c r="H197" s="127"/>
      <c r="I197" s="116"/>
      <c r="J197" s="482"/>
    </row>
    <row r="198" spans="1:10" s="118" customFormat="1" x14ac:dyDescent="0.2">
      <c r="A198" s="106"/>
      <c r="B198" s="132" t="s">
        <v>287</v>
      </c>
      <c r="C198" s="67"/>
      <c r="D198" s="6"/>
      <c r="E198" s="156"/>
      <c r="F198" s="6">
        <f>SUM(F195:F197)</f>
        <v>0</v>
      </c>
      <c r="G198" s="454">
        <v>4</v>
      </c>
      <c r="H198" s="134">
        <f>F198/G198</f>
        <v>0</v>
      </c>
      <c r="I198" s="192" t="str">
        <f>IF(C8=0,"",H198/$C$8*1000)</f>
        <v/>
      </c>
      <c r="J198" s="152"/>
    </row>
    <row r="199" spans="1:10" s="145" customFormat="1" ht="13.5" thickBot="1" x14ac:dyDescent="0.25">
      <c r="A199" s="107" t="s">
        <v>689</v>
      </c>
      <c r="B199" s="398" t="s">
        <v>690</v>
      </c>
      <c r="C199" s="68"/>
      <c r="D199" s="399"/>
      <c r="E199" s="31"/>
      <c r="F199" s="31"/>
      <c r="G199" s="43"/>
      <c r="H199" s="32"/>
      <c r="I199" s="154"/>
      <c r="J199" s="482"/>
    </row>
    <row r="200" spans="1:10" s="145" customFormat="1" ht="13.5" thickBot="1" x14ac:dyDescent="0.25">
      <c r="A200" s="107"/>
      <c r="B200" s="330" t="s">
        <v>691</v>
      </c>
      <c r="C200" s="66" t="s">
        <v>2</v>
      </c>
      <c r="D200" s="29">
        <v>1</v>
      </c>
      <c r="E200" s="525">
        <f>Médecine!E200+Chirurgie!E200+Réanimation!E200+'Gynécologie-Obstétrique'!E200+Pédiatrie!E200+SSR!E200+SLD!E200+Psychiatrie!E200</f>
        <v>0</v>
      </c>
      <c r="F200" s="29">
        <f>E200*D200</f>
        <v>0</v>
      </c>
      <c r="G200" s="51">
        <v>3</v>
      </c>
      <c r="H200" s="24">
        <f>F200/G200</f>
        <v>0</v>
      </c>
      <c r="I200" s="192" t="str">
        <f>IF($C$8=0,"",H200/$C$8*1000)</f>
        <v/>
      </c>
      <c r="J200" s="152"/>
    </row>
    <row r="201" spans="1:10" s="118" customFormat="1" x14ac:dyDescent="0.2">
      <c r="A201" s="106"/>
      <c r="B201" s="26" t="s">
        <v>692</v>
      </c>
      <c r="C201" s="69"/>
      <c r="D201" s="83"/>
      <c r="E201" s="173"/>
      <c r="F201" s="138"/>
      <c r="G201" s="48"/>
      <c r="H201" s="163">
        <f>H191+H193+H200+H198</f>
        <v>0</v>
      </c>
      <c r="I201" s="109" t="str">
        <f>IF(C8=0,"",H201/$C$8*1000)</f>
        <v/>
      </c>
      <c r="J201" s="152"/>
    </row>
    <row r="202" spans="1:10" s="118" customFormat="1" x14ac:dyDescent="0.2">
      <c r="A202" s="106"/>
      <c r="B202" s="26" t="s">
        <v>703</v>
      </c>
      <c r="C202" s="69"/>
      <c r="D202" s="83"/>
      <c r="E202" s="173"/>
      <c r="F202" s="138"/>
      <c r="G202" s="48"/>
      <c r="H202" s="163">
        <f>H184+H201</f>
        <v>0</v>
      </c>
      <c r="I202" s="109" t="str">
        <f>IF(C8=0,"",H202/$C$8*1000)</f>
        <v/>
      </c>
      <c r="J202" s="152"/>
    </row>
    <row r="203" spans="1:10" s="118" customFormat="1" x14ac:dyDescent="0.2">
      <c r="A203" s="106"/>
      <c r="B203" s="401" t="s">
        <v>693</v>
      </c>
      <c r="C203" s="69"/>
      <c r="D203" s="138"/>
      <c r="E203" s="173"/>
      <c r="F203" s="138"/>
      <c r="G203" s="48"/>
      <c r="H203" s="163">
        <f>H171+H202</f>
        <v>0</v>
      </c>
      <c r="I203" s="109" t="str">
        <f>IF(C8=0,"",H203/$C$8*1000)</f>
        <v/>
      </c>
      <c r="J203" s="152"/>
    </row>
    <row r="204" spans="1:10" s="145" customFormat="1" x14ac:dyDescent="0.2">
      <c r="A204" s="107"/>
      <c r="B204" s="331" t="s">
        <v>565</v>
      </c>
      <c r="C204" s="61"/>
      <c r="D204" s="120"/>
      <c r="E204" s="120"/>
      <c r="F204" s="120"/>
      <c r="G204" s="44"/>
      <c r="H204" s="328"/>
      <c r="I204" s="154"/>
      <c r="J204" s="482"/>
    </row>
    <row r="205" spans="1:10" s="145" customFormat="1" ht="13.5" thickBot="1" x14ac:dyDescent="0.25">
      <c r="A205" s="107" t="s">
        <v>556</v>
      </c>
      <c r="B205" s="119" t="s">
        <v>557</v>
      </c>
      <c r="C205" s="68"/>
      <c r="D205" s="31"/>
      <c r="E205" s="31"/>
      <c r="F205" s="31"/>
      <c r="G205" s="43"/>
      <c r="H205" s="32"/>
      <c r="I205" s="154"/>
      <c r="J205" s="482"/>
    </row>
    <row r="206" spans="1:10" s="145" customFormat="1" ht="13.5" thickBot="1" x14ac:dyDescent="0.25">
      <c r="A206" s="107"/>
      <c r="B206" s="330" t="s">
        <v>558</v>
      </c>
      <c r="C206" s="66" t="s">
        <v>2</v>
      </c>
      <c r="D206" s="150">
        <v>0.5</v>
      </c>
      <c r="E206" s="525">
        <f>Médecine!E206+Chirurgie!E206+Réanimation!E206+'Gynécologie-Obstétrique'!E206+Pédiatrie!E206+SSR!E206+SLD!E206+Psychiatrie!E206</f>
        <v>0</v>
      </c>
      <c r="F206" s="29">
        <f>E206*D206</f>
        <v>0</v>
      </c>
      <c r="G206" s="51">
        <v>1.5</v>
      </c>
      <c r="H206" s="24">
        <f>F206/G206</f>
        <v>0</v>
      </c>
      <c r="I206" s="192" t="str">
        <f>IF($C$8=0,"",H206/$C$8*1000)</f>
        <v/>
      </c>
      <c r="J206" s="152"/>
    </row>
    <row r="207" spans="1:10" s="145" customFormat="1" ht="13.5" thickBot="1" x14ac:dyDescent="0.25">
      <c r="A207" s="107" t="s">
        <v>530</v>
      </c>
      <c r="B207" s="119" t="s">
        <v>531</v>
      </c>
      <c r="C207" s="68"/>
      <c r="D207" s="31"/>
      <c r="E207" s="31"/>
      <c r="F207" s="31"/>
      <c r="G207" s="43"/>
      <c r="H207" s="32"/>
      <c r="I207" s="154"/>
      <c r="J207" s="482"/>
    </row>
    <row r="208" spans="1:10" s="145" customFormat="1" ht="13.5" thickBot="1" x14ac:dyDescent="0.25">
      <c r="A208" s="107"/>
      <c r="B208" s="5" t="s">
        <v>532</v>
      </c>
      <c r="C208" s="63" t="s">
        <v>2</v>
      </c>
      <c r="D208" s="135">
        <v>0.6</v>
      </c>
      <c r="E208" s="525">
        <f>Médecine!E208+Chirurgie!E208+Réanimation!E208+'Gynécologie-Obstétrique'!E208+Pédiatrie!E208+SSR!E208+SLD!E208+Psychiatrie!E208</f>
        <v>0</v>
      </c>
      <c r="F208" s="284">
        <f>E208*D208</f>
        <v>0</v>
      </c>
      <c r="G208" s="47">
        <v>1.2</v>
      </c>
      <c r="H208" s="419">
        <f>F208/G208</f>
        <v>0</v>
      </c>
      <c r="I208" s="192" t="str">
        <f>IF($C$8=0,"",H208/$C$8*1000)</f>
        <v/>
      </c>
      <c r="J208" s="152"/>
    </row>
    <row r="209" spans="1:10" s="145" customFormat="1" ht="13.5" thickBot="1" x14ac:dyDescent="0.25">
      <c r="A209" s="107" t="s">
        <v>718</v>
      </c>
      <c r="B209" s="39" t="s">
        <v>717</v>
      </c>
      <c r="C209" s="421"/>
      <c r="D209" s="422"/>
      <c r="E209" s="439"/>
      <c r="F209" s="422"/>
      <c r="G209" s="422"/>
      <c r="H209" s="423"/>
      <c r="I209" s="192"/>
      <c r="J209" s="152"/>
    </row>
    <row r="210" spans="1:10" s="145" customFormat="1" ht="13.5" thickBot="1" x14ac:dyDescent="0.25">
      <c r="A210" s="420"/>
      <c r="B210" s="424"/>
      <c r="C210" s="456" t="s">
        <v>2</v>
      </c>
      <c r="D210" s="29">
        <v>1</v>
      </c>
      <c r="E210" s="525">
        <f>Médecine!E210+Chirurgie!E210+Réanimation!E210+'Gynécologie-Obstétrique'!E210+Pédiatrie!E210+SSR!E210+SLD!E210+Psychiatrie!E210</f>
        <v>0</v>
      </c>
      <c r="F210" s="29">
        <f>E210*D210</f>
        <v>0</v>
      </c>
      <c r="G210" s="455">
        <v>6</v>
      </c>
      <c r="H210" s="24">
        <f>F210/G210</f>
        <v>0</v>
      </c>
      <c r="I210" s="192" t="str">
        <f>IF($C$8=0,"",H210/$C$8*1000)</f>
        <v/>
      </c>
      <c r="J210" s="152"/>
    </row>
    <row r="211" spans="1:10" x14ac:dyDescent="0.2">
      <c r="A211" s="106"/>
      <c r="B211" s="354" t="s">
        <v>719</v>
      </c>
      <c r="C211" s="353"/>
      <c r="D211" s="173"/>
      <c r="E211" s="173"/>
      <c r="F211" s="354"/>
      <c r="G211" s="355"/>
      <c r="H211" s="356">
        <f>SUM(H206:H210)</f>
        <v>0</v>
      </c>
      <c r="I211" s="109" t="str">
        <f>IF($C$8=0,"",H211/$C$8*1000)</f>
        <v/>
      </c>
      <c r="J211" s="152"/>
    </row>
    <row r="212" spans="1:10" s="118" customFormat="1" x14ac:dyDescent="0.2">
      <c r="A212" s="106"/>
      <c r="B212" s="138" t="s">
        <v>481</v>
      </c>
      <c r="C212" s="69"/>
      <c r="D212" s="138"/>
      <c r="E212" s="173"/>
      <c r="F212" s="138"/>
      <c r="G212" s="48"/>
      <c r="H212" s="163">
        <f>H156+H203+H206+H208+H210</f>
        <v>0</v>
      </c>
      <c r="I212" s="109" t="str">
        <f>IF($C$8=0,"",H212/$C$8*1000)</f>
        <v/>
      </c>
      <c r="J212" s="152"/>
    </row>
    <row r="213" spans="1:10" s="145" customFormat="1" x14ac:dyDescent="0.2">
      <c r="A213" s="107"/>
      <c r="B213" s="135"/>
      <c r="C213" s="63"/>
      <c r="D213" s="135"/>
      <c r="E213" s="120"/>
      <c r="F213" s="135"/>
      <c r="G213" s="47"/>
      <c r="H213" s="152"/>
      <c r="I213" s="117"/>
      <c r="J213" s="482"/>
    </row>
    <row r="214" spans="1:10" s="118" customFormat="1" x14ac:dyDescent="0.2">
      <c r="A214" s="106" t="s">
        <v>88</v>
      </c>
      <c r="B214" s="3" t="s">
        <v>87</v>
      </c>
      <c r="C214" s="60"/>
      <c r="E214" s="238"/>
      <c r="G214" s="41"/>
      <c r="H214" s="116"/>
      <c r="I214" s="116"/>
      <c r="J214" s="482"/>
    </row>
    <row r="215" spans="1:10" s="118" customFormat="1" ht="13.5" thickBot="1" x14ac:dyDescent="0.25">
      <c r="A215" s="106" t="s">
        <v>145</v>
      </c>
      <c r="B215" s="161" t="s">
        <v>26</v>
      </c>
      <c r="C215" s="64"/>
      <c r="D215" s="140"/>
      <c r="E215" s="31"/>
      <c r="F215" s="140"/>
      <c r="G215" s="49"/>
      <c r="H215" s="141"/>
      <c r="I215" s="116"/>
      <c r="J215" s="482"/>
    </row>
    <row r="216" spans="1:10" s="118" customFormat="1" x14ac:dyDescent="0.2">
      <c r="A216" s="106"/>
      <c r="B216" s="143"/>
      <c r="C216" s="62" t="s">
        <v>2</v>
      </c>
      <c r="D216" s="125">
        <v>0.25</v>
      </c>
      <c r="E216" s="522">
        <f>Médecine!E216+Chirurgie!E216+Réanimation!E216+'Gynécologie-Obstétrique'!E216+Pédiatrie!E216+SSR!E216+SLD!E216+Psychiatrie!E216</f>
        <v>0</v>
      </c>
      <c r="F216" s="125">
        <f>E216*D216</f>
        <v>0</v>
      </c>
      <c r="G216" s="45">
        <v>2</v>
      </c>
      <c r="H216" s="127"/>
      <c r="I216" s="116"/>
      <c r="J216" s="482"/>
    </row>
    <row r="217" spans="1:10" s="118" customFormat="1" ht="13.5" thickBot="1" x14ac:dyDescent="0.25">
      <c r="A217" s="106"/>
      <c r="B217" s="143"/>
      <c r="C217" s="62" t="s">
        <v>2</v>
      </c>
      <c r="D217" s="125">
        <v>0.5</v>
      </c>
      <c r="E217" s="486">
        <f>Médecine!E217+Chirurgie!E217+Réanimation!E217+'Gynécologie-Obstétrique'!E217+Pédiatrie!E217+SSR!E217+SLD!E217+Psychiatrie!E217</f>
        <v>0</v>
      </c>
      <c r="F217" s="125">
        <f>E217*D217</f>
        <v>0</v>
      </c>
      <c r="G217" s="45">
        <v>2</v>
      </c>
      <c r="H217" s="127"/>
      <c r="I217" s="116"/>
      <c r="J217" s="482"/>
    </row>
    <row r="218" spans="1:10" s="118" customFormat="1" x14ac:dyDescent="0.2">
      <c r="A218" s="106"/>
      <c r="B218" s="132" t="s">
        <v>480</v>
      </c>
      <c r="C218" s="67"/>
      <c r="D218" s="6"/>
      <c r="E218" s="156"/>
      <c r="F218" s="6">
        <f>SUM(F216:F217)</f>
        <v>0</v>
      </c>
      <c r="G218" s="46">
        <v>2</v>
      </c>
      <c r="H218" s="134">
        <f>F218/G218</f>
        <v>0</v>
      </c>
      <c r="I218" s="192" t="str">
        <f>IF($C$8=0,"",H218/$C$8*1000)</f>
        <v/>
      </c>
      <c r="J218" s="152"/>
    </row>
    <row r="219" spans="1:10" s="118" customFormat="1" ht="13.5" thickBot="1" x14ac:dyDescent="0.25">
      <c r="A219" s="106" t="s">
        <v>146</v>
      </c>
      <c r="B219" s="139" t="s">
        <v>563</v>
      </c>
      <c r="C219" s="64"/>
      <c r="D219" s="140"/>
      <c r="E219" s="31"/>
      <c r="F219" s="140"/>
      <c r="G219" s="49"/>
      <c r="H219" s="141"/>
      <c r="I219" s="117"/>
      <c r="J219" s="482"/>
    </row>
    <row r="220" spans="1:10" s="118" customFormat="1" x14ac:dyDescent="0.2">
      <c r="A220" s="106"/>
      <c r="B220" s="124"/>
      <c r="C220" s="62" t="s">
        <v>2</v>
      </c>
      <c r="D220" s="125">
        <v>0.5</v>
      </c>
      <c r="E220" s="522">
        <f>Médecine!E220+Chirurgie!E220+Réanimation!E220+'Gynécologie-Obstétrique'!E220+Pédiatrie!E220+SSR!E220+SLD!E220+Psychiatrie!E220</f>
        <v>0</v>
      </c>
      <c r="F220" s="19">
        <f>E220*D220</f>
        <v>0</v>
      </c>
      <c r="G220" s="453">
        <v>3</v>
      </c>
      <c r="H220" s="137"/>
      <c r="I220" s="117"/>
      <c r="J220" s="482"/>
    </row>
    <row r="221" spans="1:10" s="118" customFormat="1" ht="13.5" thickBot="1" x14ac:dyDescent="0.25">
      <c r="A221" s="106"/>
      <c r="B221" s="143"/>
      <c r="C221" s="63" t="s">
        <v>2</v>
      </c>
      <c r="D221" s="135">
        <v>1</v>
      </c>
      <c r="E221" s="486">
        <f>Médecine!E221+Chirurgie!E221+Réanimation!E221+'Gynécologie-Obstétrique'!E221+Pédiatrie!E221+SSR!E221+SLD!E221+Psychiatrie!E221</f>
        <v>0</v>
      </c>
      <c r="F221" s="19">
        <f>E221*D221</f>
        <v>0</v>
      </c>
      <c r="G221" s="453">
        <v>3</v>
      </c>
      <c r="H221" s="316"/>
      <c r="I221" s="25"/>
      <c r="J221" s="152"/>
    </row>
    <row r="222" spans="1:10" s="118" customFormat="1" x14ac:dyDescent="0.2">
      <c r="A222" s="106"/>
      <c r="B222" s="132" t="s">
        <v>562</v>
      </c>
      <c r="C222" s="67"/>
      <c r="D222" s="6"/>
      <c r="E222" s="156"/>
      <c r="F222" s="317">
        <f>SUM(F220:F221)</f>
        <v>0</v>
      </c>
      <c r="G222" s="454">
        <v>3</v>
      </c>
      <c r="H222" s="134">
        <f>F222/G222</f>
        <v>0</v>
      </c>
      <c r="I222" s="192" t="str">
        <f>IF($C$8=0,"",H222/$C$8*1000)</f>
        <v/>
      </c>
      <c r="J222" s="152"/>
    </row>
    <row r="223" spans="1:10" s="118" customFormat="1" x14ac:dyDescent="0.2">
      <c r="A223" s="106"/>
      <c r="B223" s="22" t="s">
        <v>733</v>
      </c>
      <c r="C223" s="22"/>
      <c r="D223" s="22"/>
      <c r="E223" s="527"/>
      <c r="F223" s="22"/>
      <c r="G223" s="22"/>
      <c r="H223" s="20">
        <f>H218+H222</f>
        <v>0</v>
      </c>
      <c r="I223" s="445" t="str">
        <f>IF($C$8=0,"",H223/$C$8*1000)</f>
        <v/>
      </c>
      <c r="J223" s="152"/>
    </row>
    <row r="224" spans="1:10" s="118" customFormat="1" ht="13.5" thickBot="1" x14ac:dyDescent="0.25">
      <c r="A224" s="106" t="s">
        <v>147</v>
      </c>
      <c r="B224" s="139" t="s">
        <v>564</v>
      </c>
      <c r="C224" s="64"/>
      <c r="D224" s="140"/>
      <c r="E224" s="31"/>
      <c r="F224" s="34"/>
      <c r="G224" s="49"/>
      <c r="H224" s="35"/>
      <c r="I224" s="25"/>
      <c r="J224" s="482"/>
    </row>
    <row r="225" spans="1:10" s="118" customFormat="1" ht="13.5" thickBot="1" x14ac:dyDescent="0.25">
      <c r="A225" s="106"/>
      <c r="B225" s="146"/>
      <c r="C225" s="66" t="s">
        <v>2</v>
      </c>
      <c r="D225" s="150">
        <v>1</v>
      </c>
      <c r="E225" s="525">
        <f>Médecine!E225+Chirurgie!E225+Réanimation!E225+'Gynécologie-Obstétrique'!E225+Pédiatrie!E225+SSR!E225+SLD!E225+Psychiatrie!E225</f>
        <v>0</v>
      </c>
      <c r="F225" s="23">
        <f>E225*D225</f>
        <v>0</v>
      </c>
      <c r="G225" s="51">
        <v>1</v>
      </c>
      <c r="H225" s="24">
        <f>F225/G225</f>
        <v>0</v>
      </c>
      <c r="I225" s="200" t="str">
        <f>IF($C$8=0,"",H225/$C$8*1000)</f>
        <v/>
      </c>
      <c r="J225" s="152"/>
    </row>
    <row r="226" spans="1:10" s="118" customFormat="1" x14ac:dyDescent="0.2">
      <c r="A226" s="106"/>
      <c r="B226" s="446" t="s">
        <v>731</v>
      </c>
      <c r="C226" s="449"/>
      <c r="D226" s="448"/>
      <c r="E226" s="520"/>
      <c r="F226" s="448"/>
      <c r="G226" s="448"/>
      <c r="H226" s="447">
        <f>H218+H222+H225</f>
        <v>0</v>
      </c>
      <c r="I226" s="445" t="str">
        <f>IF($C$8=0,"",H226/$C$8*1000)</f>
        <v/>
      </c>
      <c r="J226" s="152"/>
    </row>
    <row r="227" spans="1:10" s="118" customFormat="1" ht="13.5" thickBot="1" x14ac:dyDescent="0.25">
      <c r="A227" s="106" t="s">
        <v>727</v>
      </c>
      <c r="B227" s="39" t="s">
        <v>738</v>
      </c>
      <c r="C227" s="421"/>
      <c r="D227" s="422"/>
      <c r="E227" s="439"/>
      <c r="F227" s="422"/>
      <c r="G227" s="422"/>
      <c r="H227" s="440"/>
      <c r="I227" s="200"/>
      <c r="J227" s="152"/>
    </row>
    <row r="228" spans="1:10" s="118" customFormat="1" ht="13.5" thickBot="1" x14ac:dyDescent="0.25">
      <c r="A228" s="106"/>
      <c r="B228" s="17"/>
      <c r="C228" s="457" t="s">
        <v>2</v>
      </c>
      <c r="D228" s="284">
        <v>0.5</v>
      </c>
      <c r="E228" s="525">
        <f>Médecine!E228+Chirurgie!E228+Réanimation!E228+'Gynécologie-Obstétrique'!E228+Pédiatrie!E228+SSR!E228+SLD!E228+Psychiatrie!E228</f>
        <v>0</v>
      </c>
      <c r="F228" s="284">
        <f>D228*E228</f>
        <v>0</v>
      </c>
      <c r="G228" s="453">
        <v>2</v>
      </c>
      <c r="H228" s="437"/>
      <c r="I228" s="200"/>
      <c r="J228" s="152"/>
    </row>
    <row r="229" spans="1:10" s="118" customFormat="1" x14ac:dyDescent="0.2">
      <c r="A229" s="106"/>
      <c r="B229" s="132"/>
      <c r="C229" s="461"/>
      <c r="D229" s="6"/>
      <c r="E229" s="443"/>
      <c r="F229" s="317">
        <f>F228</f>
        <v>0</v>
      </c>
      <c r="G229" s="462">
        <v>2</v>
      </c>
      <c r="H229" s="463">
        <f>F229/G229</f>
        <v>0</v>
      </c>
      <c r="I229" s="200" t="str">
        <f>IF($C$8=0,"",H229/$C$8*1000)</f>
        <v/>
      </c>
      <c r="J229" s="152"/>
    </row>
    <row r="230" spans="1:10" s="118" customFormat="1" ht="13.5" thickBot="1" x14ac:dyDescent="0.25">
      <c r="A230" s="106" t="s">
        <v>729</v>
      </c>
      <c r="B230" s="39" t="s">
        <v>728</v>
      </c>
      <c r="C230" s="458"/>
      <c r="D230" s="422"/>
      <c r="E230" s="439"/>
      <c r="F230" s="422"/>
      <c r="G230" s="459"/>
      <c r="H230" s="440"/>
      <c r="I230" s="200"/>
      <c r="J230" s="152"/>
    </row>
    <row r="231" spans="1:10" s="118" customFormat="1" ht="13.5" thickBot="1" x14ac:dyDescent="0.25">
      <c r="A231" s="426"/>
      <c r="B231" s="429"/>
      <c r="C231" s="457" t="s">
        <v>2</v>
      </c>
      <c r="D231" s="284">
        <v>1</v>
      </c>
      <c r="E231" s="525">
        <f>Médecine!E231+Chirurgie!E231+Réanimation!E231+'Gynécologie-Obstétrique'!E231+Pédiatrie!E231+SSR!E231+SLD!E231+Psychiatrie!E231</f>
        <v>0</v>
      </c>
      <c r="F231" s="284">
        <f>D231*E231</f>
        <v>0</v>
      </c>
      <c r="G231" s="453">
        <v>3</v>
      </c>
      <c r="H231" s="437"/>
      <c r="I231" s="200"/>
      <c r="J231" s="152"/>
    </row>
    <row r="232" spans="1:10" s="118" customFormat="1" x14ac:dyDescent="0.2">
      <c r="A232" s="426"/>
      <c r="B232" s="441"/>
      <c r="C232" s="442"/>
      <c r="D232" s="412"/>
      <c r="E232" s="443"/>
      <c r="F232" s="317">
        <f>F231</f>
        <v>0</v>
      </c>
      <c r="G232" s="454">
        <f>G231</f>
        <v>3</v>
      </c>
      <c r="H232" s="8">
        <f>F232/G232</f>
        <v>0</v>
      </c>
      <c r="I232" s="200" t="str">
        <f>IF($C$8=0,"",H232/$C$8*1000)</f>
        <v/>
      </c>
      <c r="J232" s="152"/>
    </row>
    <row r="233" spans="1:10" s="118" customFormat="1" x14ac:dyDescent="0.2">
      <c r="A233" s="106"/>
      <c r="B233" s="446" t="s">
        <v>732</v>
      </c>
      <c r="C233" s="460"/>
      <c r="D233" s="446"/>
      <c r="E233" s="516"/>
      <c r="F233" s="446"/>
      <c r="G233" s="446"/>
      <c r="H233" s="447">
        <f>H229+H232</f>
        <v>0</v>
      </c>
      <c r="I233" s="445" t="str">
        <f>IF($C$8=0,"",H233/$C$8*1000)</f>
        <v/>
      </c>
      <c r="J233" s="152"/>
    </row>
    <row r="234" spans="1:10" s="145" customFormat="1" x14ac:dyDescent="0.2">
      <c r="A234" s="107" t="s">
        <v>88</v>
      </c>
      <c r="B234" s="26" t="s">
        <v>288</v>
      </c>
      <c r="C234" s="69"/>
      <c r="D234" s="138"/>
      <c r="E234" s="173"/>
      <c r="F234" s="26"/>
      <c r="G234" s="48"/>
      <c r="H234" s="27">
        <f>H218+H222+H225+H229+H232</f>
        <v>0</v>
      </c>
      <c r="I234" s="28" t="str">
        <f>IF($C$8=0,"",H234/$C$8*1000)</f>
        <v/>
      </c>
      <c r="J234" s="152"/>
    </row>
    <row r="235" spans="1:10" s="145" customFormat="1" x14ac:dyDescent="0.2">
      <c r="A235" s="107"/>
      <c r="B235" s="284"/>
      <c r="C235" s="63"/>
      <c r="D235" s="135"/>
      <c r="E235" s="120"/>
      <c r="F235" s="284"/>
      <c r="G235" s="47"/>
      <c r="H235" s="285"/>
      <c r="I235" s="25"/>
      <c r="J235" s="482"/>
    </row>
    <row r="236" spans="1:10" s="145" customFormat="1" x14ac:dyDescent="0.2">
      <c r="A236" s="107" t="s">
        <v>90</v>
      </c>
      <c r="B236" s="10" t="s">
        <v>89</v>
      </c>
      <c r="C236" s="66"/>
      <c r="D236" s="150"/>
      <c r="E236" s="235"/>
      <c r="F236" s="29"/>
      <c r="G236" s="51"/>
      <c r="H236" s="30"/>
      <c r="I236" s="25"/>
      <c r="J236" s="482"/>
    </row>
    <row r="237" spans="1:10" s="118" customFormat="1" ht="13.5" thickBot="1" x14ac:dyDescent="0.25">
      <c r="A237" s="106" t="s">
        <v>148</v>
      </c>
      <c r="B237" s="161" t="s">
        <v>27</v>
      </c>
      <c r="C237" s="78" t="s">
        <v>320</v>
      </c>
      <c r="D237" s="31"/>
      <c r="E237" s="31"/>
      <c r="F237" s="31"/>
      <c r="G237" s="43"/>
      <c r="H237" s="32"/>
      <c r="I237" s="117"/>
      <c r="J237" s="482"/>
    </row>
    <row r="238" spans="1:10" s="118" customFormat="1" ht="13.5" thickBot="1" x14ac:dyDescent="0.25">
      <c r="A238" s="106"/>
      <c r="B238" s="143"/>
      <c r="C238" s="62" t="s">
        <v>2</v>
      </c>
      <c r="D238" s="125">
        <v>1</v>
      </c>
      <c r="E238" s="525">
        <f>Médecine!E238+Chirurgie!E238+Réanimation!E238+'Gynécologie-Obstétrique'!E238+Pédiatrie!E238+SSR!E238+SLD!E238+Psychiatrie!E238</f>
        <v>0</v>
      </c>
      <c r="F238" s="125">
        <f>E238*D238</f>
        <v>0</v>
      </c>
      <c r="G238" s="45">
        <v>4</v>
      </c>
      <c r="H238" s="137"/>
      <c r="I238" s="117"/>
      <c r="J238" s="482"/>
    </row>
    <row r="239" spans="1:10" s="118" customFormat="1" ht="13.5" thickBot="1" x14ac:dyDescent="0.25">
      <c r="A239" s="106"/>
      <c r="B239" s="207" t="s">
        <v>451</v>
      </c>
      <c r="C239" s="202"/>
      <c r="D239" s="203"/>
      <c r="E239" s="203"/>
      <c r="F239" s="203">
        <f>SUM(F238)</f>
        <v>0</v>
      </c>
      <c r="G239" s="196">
        <v>4</v>
      </c>
      <c r="H239" s="197">
        <f>F239/G239</f>
        <v>0</v>
      </c>
      <c r="I239" s="198" t="str">
        <f>IF($C$8=0,"",H239/$C$8*1000)</f>
        <v/>
      </c>
      <c r="J239" s="152"/>
    </row>
    <row r="240" spans="1:10" s="118" customFormat="1" ht="13.5" thickBot="1" x14ac:dyDescent="0.25">
      <c r="A240" s="106"/>
      <c r="B240" s="311"/>
      <c r="C240" s="309" t="s">
        <v>216</v>
      </c>
      <c r="D240" s="241">
        <v>7.4999999999999997E-2</v>
      </c>
      <c r="E240" s="525">
        <f>Médecine!E240+Chirurgie!E240+Réanimation!E240+'Gynécologie-Obstétrique'!E240+Pédiatrie!E240+SSR!E240+SLD!E240+Psychiatrie!E240</f>
        <v>0</v>
      </c>
      <c r="F240" s="125">
        <f>E240*D240</f>
        <v>0</v>
      </c>
      <c r="G240" s="310">
        <v>0.22500000000000001</v>
      </c>
      <c r="H240" s="122"/>
      <c r="I240" s="154"/>
      <c r="J240" s="482"/>
    </row>
    <row r="241" spans="1:10" s="118" customFormat="1" x14ac:dyDescent="0.2">
      <c r="A241" s="106"/>
      <c r="B241" s="207" t="s">
        <v>452</v>
      </c>
      <c r="C241" s="202"/>
      <c r="D241" s="203"/>
      <c r="E241" s="203"/>
      <c r="F241" s="203">
        <f>SUM(F240)</f>
        <v>0</v>
      </c>
      <c r="G241" s="204">
        <v>0.22500000000000001</v>
      </c>
      <c r="H241" s="197">
        <f>F241/G241</f>
        <v>0</v>
      </c>
      <c r="I241" s="198" t="str">
        <f>IF($C$8=0,"",H241/$C$8*1000)</f>
        <v/>
      </c>
      <c r="J241" s="152"/>
    </row>
    <row r="242" spans="1:10" s="118" customFormat="1" x14ac:dyDescent="0.2">
      <c r="A242" s="106"/>
      <c r="B242" s="155" t="s">
        <v>453</v>
      </c>
      <c r="C242" s="72"/>
      <c r="D242" s="156"/>
      <c r="E242" s="156"/>
      <c r="F242" s="156"/>
      <c r="G242" s="52"/>
      <c r="H242" s="157">
        <f>H239+H241</f>
        <v>0</v>
      </c>
      <c r="I242" s="209" t="str">
        <f>IF($C$8=0,"",H242/$C$8*1000)</f>
        <v/>
      </c>
      <c r="J242" s="152"/>
    </row>
    <row r="243" spans="1:10" s="118" customFormat="1" x14ac:dyDescent="0.2">
      <c r="A243" s="252" t="s">
        <v>86</v>
      </c>
      <c r="B243" s="246" t="s">
        <v>223</v>
      </c>
      <c r="C243" s="247"/>
      <c r="D243" s="246"/>
      <c r="E243" s="253"/>
      <c r="F243" s="246"/>
      <c r="G243" s="248"/>
      <c r="H243" s="249">
        <f>H212+H234+H242</f>
        <v>0</v>
      </c>
      <c r="I243" s="250" t="str">
        <f>IF($C$8=0,"",H243/$C$8*1000)</f>
        <v/>
      </c>
      <c r="J243" s="14"/>
    </row>
    <row r="244" spans="1:10" s="118" customFormat="1" x14ac:dyDescent="0.2">
      <c r="A244" s="106"/>
      <c r="B244" s="138" t="s">
        <v>231</v>
      </c>
      <c r="C244" s="69"/>
      <c r="D244" s="138"/>
      <c r="E244" s="173"/>
      <c r="F244" s="138"/>
      <c r="G244" s="48"/>
      <c r="H244" s="33">
        <f>H107+H243</f>
        <v>0</v>
      </c>
      <c r="I244" s="109" t="str">
        <f>IF($C$8=0,"",H244/$C$8*1000)</f>
        <v/>
      </c>
      <c r="J244" s="152"/>
    </row>
    <row r="245" spans="1:10" s="118" customFormat="1" x14ac:dyDescent="0.2">
      <c r="A245" s="106"/>
      <c r="B245" s="135"/>
      <c r="C245" s="63"/>
      <c r="D245" s="135"/>
      <c r="E245" s="120"/>
      <c r="F245" s="135"/>
      <c r="G245" s="47"/>
      <c r="H245" s="9"/>
      <c r="I245" s="117"/>
      <c r="J245" s="482"/>
    </row>
    <row r="246" spans="1:10" s="118" customFormat="1" x14ac:dyDescent="0.2">
      <c r="A246" s="106" t="s">
        <v>91</v>
      </c>
      <c r="B246" s="3" t="s">
        <v>28</v>
      </c>
      <c r="C246" s="60"/>
      <c r="E246" s="238"/>
      <c r="G246" s="41"/>
      <c r="H246" s="116"/>
      <c r="I246" s="116"/>
      <c r="J246" s="482"/>
    </row>
    <row r="247" spans="1:10" s="118" customFormat="1" ht="13.5" thickBot="1" x14ac:dyDescent="0.25">
      <c r="A247" s="106" t="s">
        <v>212</v>
      </c>
      <c r="B247" s="84" t="s">
        <v>213</v>
      </c>
      <c r="C247" s="74"/>
      <c r="D247" s="171"/>
      <c r="E247" s="528"/>
      <c r="F247" s="171"/>
      <c r="G247" s="55"/>
      <c r="H247" s="172"/>
      <c r="I247" s="116"/>
      <c r="J247" s="482"/>
    </row>
    <row r="248" spans="1:10" s="118" customFormat="1" ht="13.5" thickBot="1" x14ac:dyDescent="0.25">
      <c r="A248" s="106"/>
      <c r="B248" s="85"/>
      <c r="C248" s="62" t="s">
        <v>3</v>
      </c>
      <c r="D248" s="125">
        <v>0.15</v>
      </c>
      <c r="E248" s="525">
        <f>Médecine!E248+Chirurgie!E248+Réanimation!E248+'Gynécologie-Obstétrique'!E248+Pédiatrie!E248+SSR!E248+SLD!E248+Psychiatrie!E248</f>
        <v>0</v>
      </c>
      <c r="F248" s="125">
        <f>E248*D248</f>
        <v>0</v>
      </c>
      <c r="G248" s="45">
        <v>0.6</v>
      </c>
      <c r="H248" s="134">
        <f>F248/G248</f>
        <v>0</v>
      </c>
      <c r="I248" s="192" t="str">
        <f>IF($C$8=0,"",H248/$C$8*1000)</f>
        <v/>
      </c>
      <c r="J248" s="152"/>
    </row>
    <row r="249" spans="1:10" s="118" customFormat="1" ht="13.5" thickBot="1" x14ac:dyDescent="0.25">
      <c r="A249" s="106" t="s">
        <v>149</v>
      </c>
      <c r="B249" s="161" t="s">
        <v>29</v>
      </c>
      <c r="C249" s="64"/>
      <c r="D249" s="140"/>
      <c r="E249" s="31"/>
      <c r="F249" s="34"/>
      <c r="G249" s="49"/>
      <c r="H249" s="35"/>
      <c r="I249" s="25"/>
      <c r="J249" s="482"/>
    </row>
    <row r="250" spans="1:10" s="118" customFormat="1" x14ac:dyDescent="0.2">
      <c r="A250" s="106"/>
      <c r="B250" s="143"/>
      <c r="C250" s="62" t="s">
        <v>3</v>
      </c>
      <c r="D250" s="125">
        <v>0.05</v>
      </c>
      <c r="E250" s="522">
        <f>Médecine!E250+Chirurgie!E250+Réanimation!E250+'Gynécologie-Obstétrique'!E250+Pédiatrie!E250+SSR!E250+SLD!E250+Psychiatrie!E250</f>
        <v>0</v>
      </c>
      <c r="F250" s="125">
        <f>E250*D250</f>
        <v>0</v>
      </c>
      <c r="G250" s="45">
        <v>0.1</v>
      </c>
      <c r="H250" s="127"/>
      <c r="I250" s="116"/>
      <c r="J250" s="482"/>
    </row>
    <row r="251" spans="1:10" s="118" customFormat="1" ht="13.5" thickBot="1" x14ac:dyDescent="0.25">
      <c r="A251" s="106"/>
      <c r="B251" s="143"/>
      <c r="C251" s="62" t="s">
        <v>3</v>
      </c>
      <c r="D251" s="125">
        <v>0.1</v>
      </c>
      <c r="E251" s="486">
        <f>Médecine!E251+Chirurgie!E251+Réanimation!E251+'Gynécologie-Obstétrique'!E251+Pédiatrie!E251+SSR!E251+SLD!E251+Psychiatrie!E251</f>
        <v>0</v>
      </c>
      <c r="F251" s="125">
        <f>E251*D251</f>
        <v>0</v>
      </c>
      <c r="G251" s="45">
        <v>0.1</v>
      </c>
      <c r="H251" s="127"/>
      <c r="I251" s="116"/>
      <c r="J251" s="482"/>
    </row>
    <row r="252" spans="1:10" s="118" customFormat="1" ht="13.5" thickBot="1" x14ac:dyDescent="0.25">
      <c r="A252" s="106"/>
      <c r="B252" s="193" t="s">
        <v>443</v>
      </c>
      <c r="C252" s="194"/>
      <c r="D252" s="195"/>
      <c r="E252" s="203"/>
      <c r="F252" s="195">
        <f>SUM(F250:F251)</f>
        <v>0</v>
      </c>
      <c r="G252" s="196">
        <v>0.1</v>
      </c>
      <c r="H252" s="197">
        <f>F252/G252</f>
        <v>0</v>
      </c>
      <c r="I252" s="198" t="str">
        <f>IF($C$8=0,"",H252/$C$8*1000)</f>
        <v/>
      </c>
      <c r="J252" s="152"/>
    </row>
    <row r="253" spans="1:10" s="118" customFormat="1" ht="13.5" thickBot="1" x14ac:dyDescent="0.25">
      <c r="A253" s="106"/>
      <c r="B253" s="124"/>
      <c r="C253" s="63" t="s">
        <v>2</v>
      </c>
      <c r="D253" s="125">
        <v>0.1</v>
      </c>
      <c r="E253" s="525">
        <f>Médecine!E253+Chirurgie!E253+Réanimation!E253+'Gynécologie-Obstétrique'!E253+Pédiatrie!E253+SSR!E253+SLD!E253+Psychiatrie!E253</f>
        <v>0</v>
      </c>
      <c r="F253" s="125">
        <f>E253*D253</f>
        <v>0</v>
      </c>
      <c r="G253" s="45">
        <v>0.1</v>
      </c>
      <c r="H253" s="137"/>
      <c r="I253" s="117"/>
      <c r="J253" s="482"/>
    </row>
    <row r="254" spans="1:10" s="118" customFormat="1" x14ac:dyDescent="0.2">
      <c r="A254" s="106"/>
      <c r="B254" s="193" t="s">
        <v>444</v>
      </c>
      <c r="C254" s="194"/>
      <c r="D254" s="195"/>
      <c r="E254" s="203"/>
      <c r="F254" s="195">
        <f>SUM(F253)</f>
        <v>0</v>
      </c>
      <c r="G254" s="196">
        <v>0.1</v>
      </c>
      <c r="H254" s="197">
        <f>F254/G254</f>
        <v>0</v>
      </c>
      <c r="I254" s="198" t="str">
        <f>IF($C$8=0,"",H254/$C$8*1000)</f>
        <v/>
      </c>
      <c r="J254" s="152"/>
    </row>
    <row r="255" spans="1:10" s="118" customFormat="1" x14ac:dyDescent="0.2">
      <c r="A255" s="106"/>
      <c r="B255" s="158" t="s">
        <v>289</v>
      </c>
      <c r="C255" s="70"/>
      <c r="D255" s="159"/>
      <c r="E255" s="233"/>
      <c r="F255" s="159">
        <f>F252+F254</f>
        <v>0</v>
      </c>
      <c r="G255" s="53">
        <v>0.1</v>
      </c>
      <c r="H255" s="165">
        <f>F255/G255</f>
        <v>0</v>
      </c>
      <c r="I255" s="192" t="str">
        <f>IF($C$8=0,"",H255/$C$8*1000)</f>
        <v/>
      </c>
      <c r="J255" s="152"/>
    </row>
    <row r="256" spans="1:10" s="118" customFormat="1" ht="13.5" thickBot="1" x14ac:dyDescent="0.25">
      <c r="A256" s="106" t="s">
        <v>150</v>
      </c>
      <c r="B256" s="161" t="s">
        <v>30</v>
      </c>
      <c r="C256" s="64"/>
      <c r="D256" s="140"/>
      <c r="E256" s="31"/>
      <c r="F256" s="34"/>
      <c r="G256" s="49"/>
      <c r="H256" s="35"/>
      <c r="I256" s="25"/>
      <c r="J256" s="482"/>
    </row>
    <row r="257" spans="1:10" s="118" customFormat="1" x14ac:dyDescent="0.2">
      <c r="A257" s="106"/>
      <c r="B257" s="143"/>
      <c r="C257" s="63" t="s">
        <v>3</v>
      </c>
      <c r="D257" s="315">
        <v>0.15</v>
      </c>
      <c r="E257" s="522">
        <f>Médecine!E257+Chirurgie!E257+Réanimation!E257+'Gynécologie-Obstétrique'!E257+Pédiatrie!E257+SSR!E257+SLD!E257+Psychiatrie!E257</f>
        <v>0</v>
      </c>
      <c r="F257" s="318">
        <f>E257*D257</f>
        <v>0</v>
      </c>
      <c r="G257" s="47">
        <v>0.6</v>
      </c>
      <c r="H257" s="162"/>
      <c r="J257" s="482"/>
    </row>
    <row r="258" spans="1:10" s="118" customFormat="1" ht="13.5" thickBot="1" x14ac:dyDescent="0.25">
      <c r="A258" s="106"/>
      <c r="B258" s="143"/>
      <c r="C258" s="63" t="s">
        <v>3</v>
      </c>
      <c r="D258" s="135">
        <v>0.3</v>
      </c>
      <c r="E258" s="486">
        <f>Médecine!E258+Chirurgie!E258+Réanimation!E258+'Gynécologie-Obstétrique'!E258+Pédiatrie!E258+SSR!E258+SLD!E258+Psychiatrie!E258</f>
        <v>0</v>
      </c>
      <c r="F258" s="318">
        <f>E258*D258</f>
        <v>0</v>
      </c>
      <c r="G258" s="47">
        <v>0.6</v>
      </c>
      <c r="H258" s="137"/>
      <c r="I258" s="117"/>
      <c r="J258" s="482"/>
    </row>
    <row r="259" spans="1:10" s="118" customFormat="1" x14ac:dyDescent="0.2">
      <c r="A259" s="106"/>
      <c r="B259" s="132" t="s">
        <v>465</v>
      </c>
      <c r="C259" s="67"/>
      <c r="D259" s="6"/>
      <c r="E259" s="156"/>
      <c r="F259" s="6">
        <f>SUM(F257:F258)</f>
        <v>0</v>
      </c>
      <c r="G259" s="46">
        <v>0.6</v>
      </c>
      <c r="H259" s="134">
        <f>F259/G259</f>
        <v>0</v>
      </c>
      <c r="I259" s="192" t="str">
        <f>IF($C$8=0,"",H259/$C$8*1000)</f>
        <v/>
      </c>
      <c r="J259" s="152"/>
    </row>
    <row r="260" spans="1:10" s="118" customFormat="1" ht="13.5" thickBot="1" x14ac:dyDescent="0.25">
      <c r="A260" s="106" t="s">
        <v>214</v>
      </c>
      <c r="B260" s="124" t="s">
        <v>215</v>
      </c>
      <c r="C260" s="63"/>
      <c r="D260" s="135"/>
      <c r="E260" s="120"/>
      <c r="F260" s="135"/>
      <c r="G260" s="47"/>
      <c r="H260" s="137"/>
      <c r="I260" s="116"/>
      <c r="J260" s="482"/>
    </row>
    <row r="261" spans="1:10" s="118" customFormat="1" ht="13.5" thickBot="1" x14ac:dyDescent="0.25">
      <c r="A261" s="106"/>
      <c r="B261" s="124"/>
      <c r="C261" s="63" t="s">
        <v>3</v>
      </c>
      <c r="D261" s="135">
        <v>0.3</v>
      </c>
      <c r="E261" s="525">
        <f>Médecine!E261+Chirurgie!E261+Réanimation!E261+'Gynécologie-Obstétrique'!E261+Pédiatrie!E261+SSR!E261+SLD!E261+Psychiatrie!E261</f>
        <v>0</v>
      </c>
      <c r="F261" s="135">
        <f>E261*D261</f>
        <v>0</v>
      </c>
      <c r="G261" s="47">
        <v>0.6</v>
      </c>
      <c r="H261" s="165">
        <f>F261/G261</f>
        <v>0</v>
      </c>
      <c r="I261" s="192" t="str">
        <f>IF($C$8=0,"",H261/$C$8*1000)</f>
        <v/>
      </c>
      <c r="J261" s="152"/>
    </row>
    <row r="262" spans="1:10" s="118" customFormat="1" ht="13.5" thickBot="1" x14ac:dyDescent="0.25">
      <c r="A262" s="106" t="s">
        <v>151</v>
      </c>
      <c r="B262" s="161" t="s">
        <v>31</v>
      </c>
      <c r="C262" s="64"/>
      <c r="D262" s="140"/>
      <c r="E262" s="31"/>
      <c r="F262" s="34"/>
      <c r="G262" s="49"/>
      <c r="H262" s="35"/>
      <c r="I262" s="25"/>
      <c r="J262" s="482"/>
    </row>
    <row r="263" spans="1:10" s="118" customFormat="1" x14ac:dyDescent="0.2">
      <c r="A263" s="106"/>
      <c r="B263" s="143"/>
      <c r="C263" s="62" t="s">
        <v>3</v>
      </c>
      <c r="D263" s="125">
        <v>0.05</v>
      </c>
      <c r="E263" s="522">
        <f>Médecine!E263+Chirurgie!E263+Réanimation!E263+'Gynécologie-Obstétrique'!E263+Pédiatrie!E263+SSR!E263+SLD!E263+Psychiatrie!E263</f>
        <v>0</v>
      </c>
      <c r="F263" s="125">
        <f>E263*D263</f>
        <v>0</v>
      </c>
      <c r="G263" s="45">
        <v>0.2</v>
      </c>
      <c r="H263" s="127"/>
      <c r="I263" s="116"/>
      <c r="J263" s="482"/>
    </row>
    <row r="264" spans="1:10" s="118" customFormat="1" ht="13.5" thickBot="1" x14ac:dyDescent="0.25">
      <c r="A264" s="106"/>
      <c r="B264" s="143"/>
      <c r="C264" s="62" t="s">
        <v>3</v>
      </c>
      <c r="D264" s="125">
        <v>0.1</v>
      </c>
      <c r="E264" s="486">
        <f>Médecine!E264+Chirurgie!E264+Réanimation!E264+'Gynécologie-Obstétrique'!E264+Pédiatrie!E264+SSR!E264+SLD!E264+Psychiatrie!E264</f>
        <v>0</v>
      </c>
      <c r="F264" s="125">
        <f>E264*D264</f>
        <v>0</v>
      </c>
      <c r="G264" s="45">
        <v>0.2</v>
      </c>
      <c r="H264" s="127"/>
      <c r="I264" s="116"/>
      <c r="J264" s="482"/>
    </row>
    <row r="265" spans="1:10" s="118" customFormat="1" x14ac:dyDescent="0.2">
      <c r="A265" s="106"/>
      <c r="B265" s="132" t="s">
        <v>290</v>
      </c>
      <c r="C265" s="67"/>
      <c r="D265" s="6"/>
      <c r="E265" s="156"/>
      <c r="F265" s="6">
        <f>SUM(F263:F264)</f>
        <v>0</v>
      </c>
      <c r="G265" s="46">
        <v>0.2</v>
      </c>
      <c r="H265" s="134">
        <f>F265/G265</f>
        <v>0</v>
      </c>
      <c r="I265" s="192" t="str">
        <f>IF($C$8=0,"",H265/$C$8*1000)</f>
        <v/>
      </c>
      <c r="J265" s="152"/>
    </row>
    <row r="266" spans="1:10" s="118" customFormat="1" ht="13.5" thickBot="1" x14ac:dyDescent="0.25">
      <c r="A266" s="107" t="s">
        <v>152</v>
      </c>
      <c r="B266" s="139" t="s">
        <v>122</v>
      </c>
      <c r="C266" s="64"/>
      <c r="D266" s="140"/>
      <c r="E266" s="31"/>
      <c r="F266" s="140"/>
      <c r="G266" s="49"/>
      <c r="H266" s="141"/>
      <c r="I266" s="116"/>
      <c r="J266" s="482"/>
    </row>
    <row r="267" spans="1:10" s="118" customFormat="1" ht="13.5" thickBot="1" x14ac:dyDescent="0.25">
      <c r="A267" s="107"/>
      <c r="B267" s="160"/>
      <c r="C267" s="66" t="s">
        <v>2</v>
      </c>
      <c r="D267" s="150">
        <v>0.05</v>
      </c>
      <c r="E267" s="525">
        <f>Médecine!E267+Chirurgie!E267+Réanimation!E267+'Gynécologie-Obstétrique'!E267+Pédiatrie!E267+SSR!E267+SLD!E267+Psychiatrie!E267</f>
        <v>0</v>
      </c>
      <c r="F267" s="150">
        <f>E267*D267</f>
        <v>0</v>
      </c>
      <c r="G267" s="51">
        <v>0.1</v>
      </c>
      <c r="H267" s="134">
        <f>F267/G267</f>
        <v>0</v>
      </c>
      <c r="I267" s="192" t="str">
        <f>IF($C$8=0,"",H267/$C$8*1000)</f>
        <v/>
      </c>
      <c r="J267" s="152"/>
    </row>
    <row r="268" spans="1:10" s="118" customFormat="1" x14ac:dyDescent="0.2">
      <c r="A268" s="252" t="s">
        <v>224</v>
      </c>
      <c r="B268" s="246" t="s">
        <v>291</v>
      </c>
      <c r="C268" s="247"/>
      <c r="D268" s="246"/>
      <c r="E268" s="253"/>
      <c r="F268" s="246"/>
      <c r="G268" s="248"/>
      <c r="H268" s="249">
        <f>H248+H255+H259+H261+H265+H267</f>
        <v>0</v>
      </c>
      <c r="I268" s="250" t="str">
        <f>IF($C$8=0,"",H268/$C$8*1000)</f>
        <v/>
      </c>
      <c r="J268" s="14"/>
    </row>
    <row r="269" spans="1:10" s="118" customFormat="1" x14ac:dyDescent="0.2">
      <c r="A269" s="106"/>
      <c r="B269" s="135"/>
      <c r="C269" s="63"/>
      <c r="D269" s="135"/>
      <c r="E269" s="120"/>
      <c r="F269" s="135"/>
      <c r="G269" s="47"/>
      <c r="H269" s="152"/>
      <c r="I269" s="117"/>
      <c r="J269" s="482"/>
    </row>
    <row r="270" spans="1:10" s="118" customFormat="1" x14ac:dyDescent="0.2">
      <c r="A270" s="106" t="s">
        <v>92</v>
      </c>
      <c r="B270" s="10" t="s">
        <v>32</v>
      </c>
      <c r="C270" s="66"/>
      <c r="D270" s="150"/>
      <c r="E270" s="235"/>
      <c r="F270" s="150"/>
      <c r="G270" s="51"/>
      <c r="H270" s="151"/>
      <c r="I270" s="117"/>
      <c r="J270" s="482"/>
    </row>
    <row r="271" spans="1:10" s="118" customFormat="1" ht="13.5" thickBot="1" x14ac:dyDescent="0.25">
      <c r="A271" s="106" t="s">
        <v>153</v>
      </c>
      <c r="B271" s="139" t="s">
        <v>107</v>
      </c>
      <c r="C271" s="63"/>
      <c r="D271" s="135"/>
      <c r="E271" s="120"/>
      <c r="F271" s="135"/>
      <c r="G271" s="47"/>
      <c r="H271" s="141"/>
      <c r="I271" s="117"/>
      <c r="J271" s="482"/>
    </row>
    <row r="272" spans="1:10" s="118" customFormat="1" x14ac:dyDescent="0.2">
      <c r="A272" s="106"/>
      <c r="B272" s="143"/>
      <c r="C272" s="62" t="s">
        <v>3</v>
      </c>
      <c r="D272" s="125">
        <v>0.4</v>
      </c>
      <c r="E272" s="522">
        <f>Médecine!E272+Chirurgie!E272+Réanimation!E272+'Gynécologie-Obstétrique'!E272+Pédiatrie!E272+SSR!E272+SLD!E272+Psychiatrie!E272</f>
        <v>0</v>
      </c>
      <c r="F272" s="125">
        <f>E272*D272</f>
        <v>0</v>
      </c>
      <c r="G272" s="45">
        <v>1.6</v>
      </c>
      <c r="H272" s="127"/>
      <c r="I272" s="116"/>
      <c r="J272" s="482"/>
    </row>
    <row r="273" spans="1:10" s="118" customFormat="1" x14ac:dyDescent="0.2">
      <c r="A273" s="106"/>
      <c r="B273" s="124"/>
      <c r="C273" s="62" t="s">
        <v>3</v>
      </c>
      <c r="D273" s="135">
        <v>0.8</v>
      </c>
      <c r="E273" s="523">
        <f>Médecine!E273+Chirurgie!E273+Réanimation!E273+'Gynécologie-Obstétrique'!E273+Pédiatrie!E273+SSR!E273+SLD!E273+Psychiatrie!E273</f>
        <v>0</v>
      </c>
      <c r="F273" s="125">
        <f>E273*D273</f>
        <v>0</v>
      </c>
      <c r="G273" s="45">
        <v>1.6</v>
      </c>
      <c r="H273" s="127"/>
      <c r="I273" s="116"/>
      <c r="J273" s="482"/>
    </row>
    <row r="274" spans="1:10" s="118" customFormat="1" ht="13.5" thickBot="1" x14ac:dyDescent="0.25">
      <c r="A274" s="106"/>
      <c r="B274" s="5" t="s">
        <v>73</v>
      </c>
      <c r="C274" s="62" t="s">
        <v>3</v>
      </c>
      <c r="D274" s="135">
        <v>4</v>
      </c>
      <c r="E274" s="486">
        <f>Médecine!E274+Chirurgie!E274+Réanimation!E274+'Gynécologie-Obstétrique'!E274+Pédiatrie!E274+SSR!E274+SLD!E274+Psychiatrie!E274</f>
        <v>0</v>
      </c>
      <c r="F274" s="125">
        <f>E274*D274</f>
        <v>0</v>
      </c>
      <c r="G274" s="45">
        <v>1.6</v>
      </c>
      <c r="H274" s="137"/>
      <c r="I274" s="116"/>
      <c r="J274" s="482"/>
    </row>
    <row r="275" spans="1:10" s="118" customFormat="1" ht="13.5" thickBot="1" x14ac:dyDescent="0.25">
      <c r="A275" s="106"/>
      <c r="B275" s="201" t="s">
        <v>292</v>
      </c>
      <c r="C275" s="194"/>
      <c r="D275" s="195"/>
      <c r="E275" s="485"/>
      <c r="F275" s="195">
        <f>SUM(F272:F274)</f>
        <v>0</v>
      </c>
      <c r="G275" s="196">
        <v>1.6</v>
      </c>
      <c r="H275" s="197">
        <f>F275/G275</f>
        <v>0</v>
      </c>
      <c r="I275" s="198" t="str">
        <f>IF($C$8=0,"",H275/$C$8*1000)</f>
        <v/>
      </c>
      <c r="J275" s="152"/>
    </row>
    <row r="276" spans="1:10" s="118" customFormat="1" ht="13.5" thickBot="1" x14ac:dyDescent="0.25">
      <c r="A276" s="106"/>
      <c r="B276" s="124"/>
      <c r="C276" s="63" t="s">
        <v>2</v>
      </c>
      <c r="D276" s="135">
        <v>0.4</v>
      </c>
      <c r="E276" s="486">
        <f>Médecine!E276+Chirurgie!E276+Réanimation!E276+'Gynécologie-Obstétrique'!E276+Pédiatrie!E276+SSR!E276+SLD!E276+Psychiatrie!E276</f>
        <v>0</v>
      </c>
      <c r="F276" s="125">
        <f>E276*D276</f>
        <v>0</v>
      </c>
      <c r="G276" s="45">
        <v>1.6</v>
      </c>
      <c r="H276" s="127"/>
      <c r="I276" s="116"/>
      <c r="J276" s="482"/>
    </row>
    <row r="277" spans="1:10" s="118" customFormat="1" x14ac:dyDescent="0.2">
      <c r="A277" s="106"/>
      <c r="B277" s="201" t="s">
        <v>293</v>
      </c>
      <c r="C277" s="194"/>
      <c r="D277" s="195"/>
      <c r="E277" s="234"/>
      <c r="F277" s="195">
        <f>SUM(F276)</f>
        <v>0</v>
      </c>
      <c r="G277" s="196">
        <v>1.6</v>
      </c>
      <c r="H277" s="197">
        <f>F277/G277</f>
        <v>0</v>
      </c>
      <c r="I277" s="198" t="str">
        <f>IF($C$8=0,"",H277/$C$8*1000)</f>
        <v/>
      </c>
      <c r="J277" s="152"/>
    </row>
    <row r="278" spans="1:10" s="118" customFormat="1" x14ac:dyDescent="0.2">
      <c r="A278" s="106"/>
      <c r="B278" s="132" t="s">
        <v>294</v>
      </c>
      <c r="C278" s="67"/>
      <c r="D278" s="6"/>
      <c r="E278" s="156"/>
      <c r="F278" s="6">
        <f>F275+F277</f>
        <v>0</v>
      </c>
      <c r="G278" s="46">
        <v>1.6</v>
      </c>
      <c r="H278" s="134">
        <f>F278/G278</f>
        <v>0</v>
      </c>
      <c r="I278" s="192" t="str">
        <f>IF($C$8=0,"",H278/$C$8*1000)</f>
        <v/>
      </c>
      <c r="J278" s="152"/>
    </row>
    <row r="279" spans="1:10" s="118" customFormat="1" ht="13.5" thickBot="1" x14ac:dyDescent="0.25">
      <c r="A279" s="106" t="s">
        <v>705</v>
      </c>
      <c r="B279" s="84" t="s">
        <v>706</v>
      </c>
      <c r="C279" s="63"/>
      <c r="D279" s="135"/>
      <c r="E279" s="120"/>
      <c r="F279" s="135"/>
      <c r="G279" s="47"/>
      <c r="H279" s="141"/>
      <c r="I279" s="117"/>
      <c r="J279" s="482"/>
    </row>
    <row r="280" spans="1:10" s="118" customFormat="1" ht="13.5" thickBot="1" x14ac:dyDescent="0.25">
      <c r="A280" s="106"/>
      <c r="B280" s="143"/>
      <c r="C280" s="65" t="s">
        <v>3</v>
      </c>
      <c r="D280" s="114">
        <v>0.3</v>
      </c>
      <c r="E280" s="525">
        <f>Médecine!E280+Chirurgie!E280+Réanimation!E280+'Gynécologie-Obstétrique'!E280+Pédiatrie!E280+SSR!E280+SLD!E280+Psychiatrie!E280</f>
        <v>0</v>
      </c>
      <c r="F280" s="114">
        <f>E280*D280</f>
        <v>0</v>
      </c>
      <c r="G280" s="42">
        <v>0.4</v>
      </c>
      <c r="H280" s="165">
        <f>F280/G280</f>
        <v>0</v>
      </c>
      <c r="I280" s="192" t="str">
        <f>IF($C$8=0,"",H280/$C$8*1000)</f>
        <v/>
      </c>
      <c r="J280" s="152"/>
    </row>
    <row r="281" spans="1:10" s="118" customFormat="1" ht="13.5" thickBot="1" x14ac:dyDescent="0.25">
      <c r="A281" s="106" t="s">
        <v>154</v>
      </c>
      <c r="B281" s="161" t="s">
        <v>33</v>
      </c>
      <c r="C281" s="63"/>
      <c r="D281" s="135"/>
      <c r="E281" s="120"/>
      <c r="F281" s="135"/>
      <c r="G281" s="47"/>
      <c r="H281" s="141"/>
      <c r="I281" s="117"/>
      <c r="J281" s="482"/>
    </row>
    <row r="282" spans="1:10" s="118" customFormat="1" ht="13.5" thickBot="1" x14ac:dyDescent="0.25">
      <c r="A282" s="106"/>
      <c r="B282" s="143"/>
      <c r="C282" s="62" t="s">
        <v>3</v>
      </c>
      <c r="D282" s="125">
        <v>0.5</v>
      </c>
      <c r="E282" s="525">
        <f>Médecine!E282+Chirurgie!E282+Réanimation!E282+'Gynécologie-Obstétrique'!E282+Pédiatrie!E282+SSR!E282+SLD!E282+Psychiatrie!E282</f>
        <v>0</v>
      </c>
      <c r="F282" s="125">
        <f>E282*D282</f>
        <v>0</v>
      </c>
      <c r="G282" s="45">
        <v>0.6</v>
      </c>
      <c r="H282" s="165">
        <f>F282/G282</f>
        <v>0</v>
      </c>
      <c r="I282" s="192" t="str">
        <f>IF($C$8=0,"",H282/$C$8*1000)</f>
        <v/>
      </c>
      <c r="J282" s="152"/>
    </row>
    <row r="283" spans="1:10" s="118" customFormat="1" ht="13.5" thickBot="1" x14ac:dyDescent="0.25">
      <c r="A283" s="106" t="s">
        <v>211</v>
      </c>
      <c r="B283" s="161" t="s">
        <v>228</v>
      </c>
      <c r="C283" s="79"/>
      <c r="D283" s="171"/>
      <c r="E283" s="120"/>
      <c r="F283" s="140"/>
      <c r="G283" s="55"/>
      <c r="H283" s="141"/>
      <c r="I283" s="116"/>
      <c r="J283" s="482"/>
    </row>
    <row r="284" spans="1:10" s="118" customFormat="1" ht="13.5" thickBot="1" x14ac:dyDescent="0.25">
      <c r="A284" s="106"/>
      <c r="B284" s="146"/>
      <c r="C284" s="65" t="s">
        <v>3</v>
      </c>
      <c r="D284" s="114">
        <v>0.1</v>
      </c>
      <c r="E284" s="525">
        <f>Médecine!E284+Chirurgie!E284+Réanimation!E284+'Gynécologie-Obstétrique'!E284+Pédiatrie!E284+SSR!E284+SLD!E284+Psychiatrie!E284</f>
        <v>0</v>
      </c>
      <c r="F284" s="114">
        <f>E284*D284</f>
        <v>0</v>
      </c>
      <c r="G284" s="42">
        <v>4</v>
      </c>
      <c r="H284" s="134">
        <f>F284/G284</f>
        <v>0</v>
      </c>
      <c r="I284" s="192" t="str">
        <f>IF($C$8=0,"",H284/$C$8*1000)</f>
        <v/>
      </c>
      <c r="J284" s="152"/>
    </row>
    <row r="285" spans="1:10" s="118" customFormat="1" x14ac:dyDescent="0.2">
      <c r="A285" s="252" t="s">
        <v>92</v>
      </c>
      <c r="B285" s="246" t="s">
        <v>295</v>
      </c>
      <c r="C285" s="247"/>
      <c r="D285" s="246"/>
      <c r="E285" s="253"/>
      <c r="F285" s="246"/>
      <c r="G285" s="248"/>
      <c r="H285" s="249">
        <f>H278+H280+H282+H284</f>
        <v>0</v>
      </c>
      <c r="I285" s="250" t="str">
        <f>IF($C$8=0,"",H285/$C$8*1000)</f>
        <v/>
      </c>
      <c r="J285" s="14"/>
    </row>
    <row r="286" spans="1:10" s="118" customFormat="1" x14ac:dyDescent="0.2">
      <c r="A286" s="106"/>
      <c r="B286" s="135"/>
      <c r="C286" s="63"/>
      <c r="D286" s="135"/>
      <c r="E286" s="120"/>
      <c r="F286" s="135"/>
      <c r="G286" s="47"/>
      <c r="H286" s="152"/>
      <c r="I286" s="117"/>
      <c r="J286" s="482"/>
    </row>
    <row r="287" spans="1:10" s="118" customFormat="1" x14ac:dyDescent="0.2">
      <c r="A287" s="106" t="s">
        <v>232</v>
      </c>
      <c r="B287" s="13" t="s">
        <v>406</v>
      </c>
      <c r="C287" s="63"/>
      <c r="D287" s="135"/>
      <c r="E287" s="120"/>
      <c r="F287" s="135"/>
      <c r="G287" s="47"/>
      <c r="H287" s="152"/>
      <c r="I287" s="117"/>
      <c r="J287" s="482"/>
    </row>
    <row r="288" spans="1:10" s="118" customFormat="1" x14ac:dyDescent="0.2">
      <c r="A288" s="106" t="s">
        <v>93</v>
      </c>
      <c r="B288" s="16" t="s">
        <v>485</v>
      </c>
      <c r="C288" s="66"/>
      <c r="D288" s="150"/>
      <c r="E288" s="235"/>
      <c r="F288" s="150"/>
      <c r="G288" s="51"/>
      <c r="H288" s="151"/>
      <c r="I288" s="117"/>
      <c r="J288" s="482"/>
    </row>
    <row r="289" spans="1:10" s="118" customFormat="1" ht="13.5" thickBot="1" x14ac:dyDescent="0.25">
      <c r="A289" s="106" t="s">
        <v>155</v>
      </c>
      <c r="B289" s="139" t="s">
        <v>34</v>
      </c>
      <c r="C289" s="76"/>
      <c r="D289" s="145"/>
      <c r="E289" s="167"/>
      <c r="F289" s="145"/>
      <c r="G289" s="57"/>
      <c r="H289" s="117"/>
      <c r="I289" s="144"/>
      <c r="J289" s="482"/>
    </row>
    <row r="290" spans="1:10" s="118" customFormat="1" x14ac:dyDescent="0.2">
      <c r="A290" s="107"/>
      <c r="B290" s="143"/>
      <c r="C290" s="62" t="s">
        <v>3</v>
      </c>
      <c r="D290" s="125">
        <v>0.125</v>
      </c>
      <c r="E290" s="522">
        <f>Médecine!E290+Chirurgie!E290+Réanimation!E290+'Gynécologie-Obstétrique'!E290+Pédiatrie!E290+SSR!E290+SLD!E290+Psychiatrie!E290</f>
        <v>0</v>
      </c>
      <c r="F290" s="125">
        <f>E290*D290</f>
        <v>0</v>
      </c>
      <c r="G290" s="45">
        <v>1</v>
      </c>
      <c r="H290" s="174"/>
      <c r="I290" s="153"/>
      <c r="J290" s="482"/>
    </row>
    <row r="291" spans="1:10" s="118" customFormat="1" x14ac:dyDescent="0.2">
      <c r="A291" s="107"/>
      <c r="B291" s="124"/>
      <c r="C291" s="62" t="s">
        <v>3</v>
      </c>
      <c r="D291" s="125">
        <v>0.25</v>
      </c>
      <c r="E291" s="523">
        <f>Médecine!E291+Chirurgie!E291+Réanimation!E291+'Gynécologie-Obstétrique'!E291+Pédiatrie!E291+SSR!E291+SLD!E291+Psychiatrie!E291</f>
        <v>0</v>
      </c>
      <c r="F291" s="125">
        <f>E291*D291</f>
        <v>0</v>
      </c>
      <c r="G291" s="45">
        <v>1</v>
      </c>
      <c r="H291" s="127"/>
      <c r="I291" s="116"/>
      <c r="J291" s="482"/>
    </row>
    <row r="292" spans="1:10" s="118" customFormat="1" x14ac:dyDescent="0.2">
      <c r="A292" s="107"/>
      <c r="B292" s="124"/>
      <c r="C292" s="62" t="s">
        <v>3</v>
      </c>
      <c r="D292" s="125">
        <v>0.5</v>
      </c>
      <c r="E292" s="523">
        <f>Médecine!E292+Chirurgie!E292+Réanimation!E292+'Gynécologie-Obstétrique'!E292+Pédiatrie!E292+SSR!E292+SLD!E292+Psychiatrie!E292</f>
        <v>0</v>
      </c>
      <c r="F292" s="125">
        <f>E292*D292</f>
        <v>0</v>
      </c>
      <c r="G292" s="45">
        <v>1</v>
      </c>
      <c r="H292" s="127"/>
      <c r="I292" s="116"/>
      <c r="J292" s="482"/>
    </row>
    <row r="293" spans="1:10" s="118" customFormat="1" ht="13.5" thickBot="1" x14ac:dyDescent="0.25">
      <c r="A293" s="107"/>
      <c r="B293" s="124"/>
      <c r="C293" s="62" t="s">
        <v>3</v>
      </c>
      <c r="D293" s="125">
        <v>1</v>
      </c>
      <c r="E293" s="486">
        <f>Médecine!E293+Chirurgie!E293+Réanimation!E293+'Gynécologie-Obstétrique'!E293+Pédiatrie!E293+SSR!E293+SLD!E293+Psychiatrie!E293</f>
        <v>0</v>
      </c>
      <c r="F293" s="125">
        <f>E293*D293</f>
        <v>0</v>
      </c>
      <c r="G293" s="45">
        <v>1</v>
      </c>
      <c r="H293" s="127"/>
      <c r="I293" s="116"/>
      <c r="J293" s="482"/>
    </row>
    <row r="294" spans="1:10" s="118" customFormat="1" ht="13.5" thickBot="1" x14ac:dyDescent="0.25">
      <c r="A294" s="107"/>
      <c r="B294" s="201" t="s">
        <v>296</v>
      </c>
      <c r="C294" s="194"/>
      <c r="D294" s="195"/>
      <c r="E294" s="485"/>
      <c r="F294" s="195">
        <f>SUM(F290:F293)</f>
        <v>0</v>
      </c>
      <c r="G294" s="196">
        <v>1</v>
      </c>
      <c r="H294" s="197">
        <f>F294/G294</f>
        <v>0</v>
      </c>
      <c r="I294" s="198" t="str">
        <f>IF(C8=0,"",H294/$C$8*1000)</f>
        <v/>
      </c>
      <c r="J294" s="152"/>
    </row>
    <row r="295" spans="1:10" s="118" customFormat="1" x14ac:dyDescent="0.2">
      <c r="A295" s="107"/>
      <c r="B295" s="143"/>
      <c r="C295" s="62" t="s">
        <v>2</v>
      </c>
      <c r="D295" s="125">
        <v>0.5</v>
      </c>
      <c r="E295" s="522">
        <f>Médecine!E295+Chirurgie!E295+Réanimation!E295+'Gynécologie-Obstétrique'!E295+Pédiatrie!E295+SSR!E295+SLD!E295+Psychiatrie!E295</f>
        <v>0</v>
      </c>
      <c r="F295" s="125">
        <f>E295*D295</f>
        <v>0</v>
      </c>
      <c r="G295" s="45">
        <v>1</v>
      </c>
      <c r="H295" s="127"/>
      <c r="I295" s="116"/>
      <c r="J295" s="482"/>
    </row>
    <row r="296" spans="1:10" s="118" customFormat="1" ht="13.5" thickBot="1" x14ac:dyDescent="0.25">
      <c r="A296" s="107"/>
      <c r="B296" s="143"/>
      <c r="C296" s="62" t="s">
        <v>2</v>
      </c>
      <c r="D296" s="125">
        <v>1</v>
      </c>
      <c r="E296" s="486">
        <f>Médecine!E296+Chirurgie!E296+Réanimation!E296+'Gynécologie-Obstétrique'!E296+Pédiatrie!E296+SSR!E296+SLD!E296+Psychiatrie!E296</f>
        <v>0</v>
      </c>
      <c r="F296" s="125">
        <f>E296*D296</f>
        <v>0</v>
      </c>
      <c r="G296" s="45">
        <v>1</v>
      </c>
      <c r="H296" s="127"/>
      <c r="I296" s="116"/>
      <c r="J296" s="482"/>
    </row>
    <row r="297" spans="1:10" s="118" customFormat="1" x14ac:dyDescent="0.2">
      <c r="A297" s="107"/>
      <c r="B297" s="201" t="s">
        <v>297</v>
      </c>
      <c r="C297" s="194"/>
      <c r="D297" s="195"/>
      <c r="E297" s="234"/>
      <c r="F297" s="195">
        <f>SUM(F295:F296)</f>
        <v>0</v>
      </c>
      <c r="G297" s="196">
        <v>1</v>
      </c>
      <c r="H297" s="197">
        <f>F297/G297</f>
        <v>0</v>
      </c>
      <c r="I297" s="198" t="str">
        <f>IF(C8=0,"",H297/$C$8*1000)</f>
        <v/>
      </c>
      <c r="J297" s="152"/>
    </row>
    <row r="298" spans="1:10" s="118" customFormat="1" x14ac:dyDescent="0.2">
      <c r="A298" s="107"/>
      <c r="B298" s="11" t="s">
        <v>298</v>
      </c>
      <c r="C298" s="70"/>
      <c r="D298" s="159"/>
      <c r="E298" s="233"/>
      <c r="F298" s="159">
        <f>F294+F297</f>
        <v>0</v>
      </c>
      <c r="G298" s="53">
        <v>1</v>
      </c>
      <c r="H298" s="165">
        <f>F298/G298</f>
        <v>0</v>
      </c>
      <c r="I298" s="192" t="str">
        <f>IF(C8=0,"",H298/$C$8*1000)</f>
        <v/>
      </c>
      <c r="J298" s="152"/>
    </row>
    <row r="299" spans="1:10" s="118" customFormat="1" x14ac:dyDescent="0.2">
      <c r="A299" s="106" t="s">
        <v>156</v>
      </c>
      <c r="B299" s="139" t="s">
        <v>121</v>
      </c>
      <c r="C299" s="68"/>
      <c r="D299" s="31"/>
      <c r="E299" s="31"/>
      <c r="F299" s="31"/>
      <c r="G299" s="43"/>
      <c r="H299" s="141"/>
      <c r="I299" s="116"/>
      <c r="J299" s="482"/>
    </row>
    <row r="300" spans="1:10" s="118" customFormat="1" ht="13.5" thickBot="1" x14ac:dyDescent="0.25">
      <c r="A300" s="106"/>
      <c r="B300" s="5"/>
      <c r="C300" s="61"/>
      <c r="D300" s="123" t="s">
        <v>120</v>
      </c>
      <c r="E300" s="120"/>
      <c r="F300" s="120"/>
      <c r="G300" s="44"/>
      <c r="H300" s="137"/>
      <c r="I300" s="116"/>
      <c r="J300" s="482"/>
    </row>
    <row r="301" spans="1:10" s="118" customFormat="1" x14ac:dyDescent="0.2">
      <c r="A301" s="106"/>
      <c r="B301" s="5" t="s">
        <v>114</v>
      </c>
      <c r="C301" s="62" t="s">
        <v>3</v>
      </c>
      <c r="D301" s="125">
        <v>1.5</v>
      </c>
      <c r="E301" s="522">
        <f>Médecine!E301+Chirurgie!E301+Réanimation!E301+'Gynécologie-Obstétrique'!E301+Pédiatrie!E301+SSR!E301+SLD!E301+Psychiatrie!E301</f>
        <v>0</v>
      </c>
      <c r="F301" s="125">
        <f>E301*D301</f>
        <v>0</v>
      </c>
      <c r="G301" s="45">
        <v>9.6</v>
      </c>
      <c r="H301" s="127"/>
      <c r="I301" s="116"/>
      <c r="J301" s="482"/>
    </row>
    <row r="302" spans="1:10" s="118" customFormat="1" ht="13.5" thickBot="1" x14ac:dyDescent="0.25">
      <c r="A302" s="106"/>
      <c r="B302" s="5" t="s">
        <v>114</v>
      </c>
      <c r="C302" s="62" t="s">
        <v>3</v>
      </c>
      <c r="D302" s="125">
        <v>3</v>
      </c>
      <c r="E302" s="486">
        <f>Médecine!E302+Chirurgie!E302+Réanimation!E302+'Gynécologie-Obstétrique'!E302+Pédiatrie!E302+SSR!E302+SLD!E302+Psychiatrie!E302</f>
        <v>0</v>
      </c>
      <c r="F302" s="125">
        <f>E302*D302</f>
        <v>0</v>
      </c>
      <c r="G302" s="45">
        <v>9.6</v>
      </c>
      <c r="H302" s="127"/>
      <c r="I302" s="116"/>
      <c r="J302" s="482"/>
    </row>
    <row r="303" spans="1:10" s="118" customFormat="1" ht="13.5" thickBot="1" x14ac:dyDescent="0.25">
      <c r="A303" s="106"/>
      <c r="B303" s="201" t="s">
        <v>299</v>
      </c>
      <c r="C303" s="194"/>
      <c r="D303" s="195"/>
      <c r="E303" s="237"/>
      <c r="F303" s="195">
        <f>SUM(F301:F302)</f>
        <v>0</v>
      </c>
      <c r="G303" s="196">
        <v>9.6</v>
      </c>
      <c r="H303" s="197">
        <f>F303/G303</f>
        <v>0</v>
      </c>
      <c r="I303" s="198" t="str">
        <f>IF(C8=0,"",H303/$C$8*1000)</f>
        <v/>
      </c>
      <c r="J303" s="152"/>
    </row>
    <row r="304" spans="1:10" s="118" customFormat="1" ht="13.5" thickBot="1" x14ac:dyDescent="0.25">
      <c r="A304" s="106"/>
      <c r="B304" s="143"/>
      <c r="C304" s="62" t="s">
        <v>2</v>
      </c>
      <c r="D304" s="125">
        <v>1.5</v>
      </c>
      <c r="E304" s="525">
        <f>Médecine!E304+Chirurgie!E304+Réanimation!E304+'Gynécologie-Obstétrique'!E304+Pédiatrie!E304+SSR!E304+SLD!E304+Psychiatrie!E304</f>
        <v>0</v>
      </c>
      <c r="F304" s="125">
        <f>E304*D304</f>
        <v>0</v>
      </c>
      <c r="G304" s="45">
        <v>9.6</v>
      </c>
      <c r="H304" s="127"/>
      <c r="I304" s="116"/>
      <c r="J304" s="482"/>
    </row>
    <row r="305" spans="1:10" s="118" customFormat="1" x14ac:dyDescent="0.2">
      <c r="A305" s="106"/>
      <c r="B305" s="201" t="s">
        <v>300</v>
      </c>
      <c r="C305" s="194"/>
      <c r="D305" s="195"/>
      <c r="E305" s="203"/>
      <c r="F305" s="195">
        <f>SUM(F304)</f>
        <v>0</v>
      </c>
      <c r="G305" s="196">
        <v>9.6</v>
      </c>
      <c r="H305" s="197">
        <f>F305/G305</f>
        <v>0</v>
      </c>
      <c r="I305" s="198" t="str">
        <f>IF(C8=0,"",H305/$C$8*1000)</f>
        <v/>
      </c>
      <c r="J305" s="152"/>
    </row>
    <row r="306" spans="1:10" s="118" customFormat="1" x14ac:dyDescent="0.2">
      <c r="A306" s="106"/>
      <c r="B306" s="132" t="s">
        <v>301</v>
      </c>
      <c r="C306" s="67"/>
      <c r="D306" s="6"/>
      <c r="E306" s="156"/>
      <c r="F306" s="6">
        <f>F303+F305</f>
        <v>0</v>
      </c>
      <c r="G306" s="46">
        <v>9.6</v>
      </c>
      <c r="H306" s="134">
        <f>F306/G306</f>
        <v>0</v>
      </c>
      <c r="I306" s="192" t="str">
        <f>IF(C8=0,"",H306/$C$8*1000)</f>
        <v/>
      </c>
      <c r="J306" s="152"/>
    </row>
    <row r="307" spans="1:10" s="118" customFormat="1" ht="13.5" thickBot="1" x14ac:dyDescent="0.25">
      <c r="A307" s="106" t="s">
        <v>157</v>
      </c>
      <c r="B307" s="161" t="s">
        <v>302</v>
      </c>
      <c r="C307" s="64"/>
      <c r="D307" s="175" t="s">
        <v>120</v>
      </c>
      <c r="E307" s="31"/>
      <c r="F307" s="140"/>
      <c r="G307" s="49"/>
      <c r="H307" s="141"/>
      <c r="I307" s="117"/>
      <c r="J307" s="482"/>
    </row>
    <row r="308" spans="1:10" s="118" customFormat="1" x14ac:dyDescent="0.2">
      <c r="A308" s="106"/>
      <c r="B308" s="38" t="s">
        <v>115</v>
      </c>
      <c r="C308" s="62" t="s">
        <v>3</v>
      </c>
      <c r="D308" s="176">
        <v>0.75</v>
      </c>
      <c r="E308" s="522">
        <f>Médecine!E308+Chirurgie!E308+Réanimation!E308+'Gynécologie-Obstétrique'!E308+Pédiatrie!E308+SSR!E308+SLD!E308+Psychiatrie!E308</f>
        <v>0</v>
      </c>
      <c r="F308" s="125">
        <f>E308*D308</f>
        <v>0</v>
      </c>
      <c r="G308" s="45">
        <v>9.6</v>
      </c>
      <c r="H308" s="127"/>
      <c r="I308" s="116"/>
      <c r="J308" s="482"/>
    </row>
    <row r="309" spans="1:10" s="118" customFormat="1" ht="13.5" thickBot="1" x14ac:dyDescent="0.25">
      <c r="A309" s="106"/>
      <c r="B309" s="38" t="s">
        <v>116</v>
      </c>
      <c r="C309" s="63" t="s">
        <v>3</v>
      </c>
      <c r="D309" s="177">
        <v>1.5</v>
      </c>
      <c r="E309" s="486">
        <f>Médecine!E309+Chirurgie!E309+Réanimation!E309+'Gynécologie-Obstétrique'!E309+Pédiatrie!E309+SSR!E309+SLD!E309+Psychiatrie!E309</f>
        <v>0</v>
      </c>
      <c r="F309" s="125">
        <f>E309*D309</f>
        <v>0</v>
      </c>
      <c r="G309" s="47">
        <v>9.6</v>
      </c>
      <c r="H309" s="127"/>
      <c r="I309" s="116"/>
      <c r="J309" s="482"/>
    </row>
    <row r="310" spans="1:10" s="118" customFormat="1" x14ac:dyDescent="0.2">
      <c r="A310" s="106"/>
      <c r="B310" s="158" t="s">
        <v>413</v>
      </c>
      <c r="C310" s="70"/>
      <c r="D310" s="159"/>
      <c r="E310" s="233"/>
      <c r="F310" s="159">
        <f>F308+F309</f>
        <v>0</v>
      </c>
      <c r="G310" s="53">
        <v>9.6</v>
      </c>
      <c r="H310" s="165">
        <f>F310/G310</f>
        <v>0</v>
      </c>
      <c r="I310" s="192" t="str">
        <f>IF(C8=0,"",H310/$C$8*1000)</f>
        <v/>
      </c>
      <c r="J310" s="152"/>
    </row>
    <row r="311" spans="1:10" s="118" customFormat="1" x14ac:dyDescent="0.2">
      <c r="A311" s="106"/>
      <c r="B311" s="132" t="s">
        <v>414</v>
      </c>
      <c r="C311" s="67"/>
      <c r="D311" s="6"/>
      <c r="E311" s="156"/>
      <c r="F311" s="6">
        <f>F306+F310</f>
        <v>0</v>
      </c>
      <c r="G311" s="46">
        <v>9.6</v>
      </c>
      <c r="H311" s="134">
        <f>F311/G311</f>
        <v>0</v>
      </c>
      <c r="I311" s="192" t="str">
        <f>IF(C8=0,"",H311/$C$8*1000)</f>
        <v/>
      </c>
      <c r="J311" s="152"/>
    </row>
    <row r="312" spans="1:10" s="118" customFormat="1" ht="13.5" thickBot="1" x14ac:dyDescent="0.25">
      <c r="A312" s="106" t="s">
        <v>158</v>
      </c>
      <c r="B312" s="143" t="s">
        <v>35</v>
      </c>
      <c r="C312" s="68"/>
      <c r="D312" s="31"/>
      <c r="E312" s="31"/>
      <c r="F312" s="31"/>
      <c r="G312" s="43"/>
      <c r="H312" s="141"/>
      <c r="I312" s="116"/>
      <c r="J312" s="482"/>
    </row>
    <row r="313" spans="1:10" s="118" customFormat="1" x14ac:dyDescent="0.2">
      <c r="A313" s="106"/>
      <c r="B313" s="143"/>
      <c r="C313" s="62" t="s">
        <v>3</v>
      </c>
      <c r="D313" s="125">
        <v>0.05</v>
      </c>
      <c r="E313" s="522">
        <f>Médecine!E313+Chirurgie!E313+Réanimation!E313+'Gynécologie-Obstétrique'!E313+Pédiatrie!E313+SSR!E313+SLD!E313+Psychiatrie!E313</f>
        <v>0</v>
      </c>
      <c r="F313" s="125">
        <f>E313*D313</f>
        <v>0</v>
      </c>
      <c r="G313" s="45">
        <v>0.3</v>
      </c>
      <c r="H313" s="127"/>
      <c r="I313" s="116"/>
      <c r="J313" s="482"/>
    </row>
    <row r="314" spans="1:10" s="118" customFormat="1" x14ac:dyDescent="0.2">
      <c r="A314" s="106"/>
      <c r="B314" s="143"/>
      <c r="C314" s="62" t="s">
        <v>3</v>
      </c>
      <c r="D314" s="125">
        <v>0.1</v>
      </c>
      <c r="E314" s="523">
        <f>Médecine!E314+Chirurgie!E314+Réanimation!E314+'Gynécologie-Obstétrique'!E314+Pédiatrie!E314+SSR!E314+SLD!E314+Psychiatrie!E314</f>
        <v>0</v>
      </c>
      <c r="F314" s="125">
        <f>E314*D314</f>
        <v>0</v>
      </c>
      <c r="G314" s="45">
        <v>0.3</v>
      </c>
      <c r="H314" s="127"/>
      <c r="I314" s="116"/>
      <c r="J314" s="482"/>
    </row>
    <row r="315" spans="1:10" s="118" customFormat="1" ht="13.5" thickBot="1" x14ac:dyDescent="0.25">
      <c r="A315" s="106"/>
      <c r="B315" s="143"/>
      <c r="C315" s="62" t="s">
        <v>3</v>
      </c>
      <c r="D315" s="125">
        <v>0.15</v>
      </c>
      <c r="E315" s="486">
        <f>Médecine!E315+Chirurgie!E315+Réanimation!E315+'Gynécologie-Obstétrique'!E315+Pédiatrie!E315+SSR!E315+SLD!E315+Psychiatrie!E315</f>
        <v>0</v>
      </c>
      <c r="F315" s="125">
        <f>E315*D315</f>
        <v>0</v>
      </c>
      <c r="G315" s="45">
        <v>0.3</v>
      </c>
      <c r="H315" s="127"/>
      <c r="I315" s="116"/>
      <c r="J315" s="482"/>
    </row>
    <row r="316" spans="1:10" s="118" customFormat="1" x14ac:dyDescent="0.2">
      <c r="A316" s="106"/>
      <c r="B316" s="158" t="s">
        <v>303</v>
      </c>
      <c r="C316" s="70"/>
      <c r="D316" s="159"/>
      <c r="E316" s="233"/>
      <c r="F316" s="159">
        <f>SUM(F313:F315)</f>
        <v>0</v>
      </c>
      <c r="G316" s="53">
        <v>0.3</v>
      </c>
      <c r="H316" s="165">
        <f>F316/G316</f>
        <v>0</v>
      </c>
      <c r="I316" s="192" t="str">
        <f>IF(C8=0,"",H316/$C$8*1000)</f>
        <v/>
      </c>
      <c r="J316" s="152"/>
    </row>
    <row r="317" spans="1:10" s="118" customFormat="1" ht="13.5" thickBot="1" x14ac:dyDescent="0.25">
      <c r="A317" s="106" t="s">
        <v>159</v>
      </c>
      <c r="B317" s="161" t="s">
        <v>36</v>
      </c>
      <c r="C317" s="68"/>
      <c r="D317" s="31"/>
      <c r="E317" s="31"/>
      <c r="F317" s="31"/>
      <c r="G317" s="43"/>
      <c r="H317" s="141"/>
      <c r="I317" s="116"/>
      <c r="J317" s="482"/>
    </row>
    <row r="318" spans="1:10" s="118" customFormat="1" x14ac:dyDescent="0.2">
      <c r="A318" s="106"/>
      <c r="B318" s="143"/>
      <c r="C318" s="62" t="s">
        <v>3</v>
      </c>
      <c r="D318" s="125">
        <v>0.5</v>
      </c>
      <c r="E318" s="522">
        <f>Médecine!E318+Chirurgie!E318+Réanimation!E318+'Gynécologie-Obstétrique'!E318+Pédiatrie!E318+SSR!E318+SLD!E318+Psychiatrie!E318</f>
        <v>0</v>
      </c>
      <c r="F318" s="125">
        <f>E318*D318</f>
        <v>0</v>
      </c>
      <c r="G318" s="45">
        <v>2</v>
      </c>
      <c r="H318" s="127"/>
      <c r="I318" s="116"/>
      <c r="J318" s="482"/>
    </row>
    <row r="319" spans="1:10" s="118" customFormat="1" x14ac:dyDescent="0.2">
      <c r="A319" s="106"/>
      <c r="B319" s="124"/>
      <c r="C319" s="62" t="s">
        <v>3</v>
      </c>
      <c r="D319" s="125">
        <v>1</v>
      </c>
      <c r="E319" s="523">
        <f>Médecine!E319+Chirurgie!E319+Réanimation!E319+'Gynécologie-Obstétrique'!E319+Pédiatrie!E319+SSR!E319+SLD!E319+Psychiatrie!E319</f>
        <v>0</v>
      </c>
      <c r="F319" s="125">
        <f>E319*D319</f>
        <v>0</v>
      </c>
      <c r="G319" s="45">
        <v>2</v>
      </c>
      <c r="H319" s="127"/>
      <c r="I319" s="116"/>
      <c r="J319" s="482"/>
    </row>
    <row r="320" spans="1:10" s="118" customFormat="1" x14ac:dyDescent="0.2">
      <c r="A320" s="106"/>
      <c r="B320" s="5" t="s">
        <v>194</v>
      </c>
      <c r="C320" s="62" t="s">
        <v>3</v>
      </c>
      <c r="D320" s="125">
        <v>1.5</v>
      </c>
      <c r="E320" s="523">
        <f>Médecine!E320+Chirurgie!E320+Réanimation!E320+'Gynécologie-Obstétrique'!E320+Pédiatrie!E320+SSR!E320+SLD!E320+Psychiatrie!E320</f>
        <v>0</v>
      </c>
      <c r="F320" s="125">
        <f>E320*D320</f>
        <v>0</v>
      </c>
      <c r="G320" s="45">
        <v>2</v>
      </c>
      <c r="H320" s="127"/>
      <c r="I320" s="116"/>
      <c r="J320" s="482"/>
    </row>
    <row r="321" spans="1:10" s="118" customFormat="1" x14ac:dyDescent="0.2">
      <c r="A321" s="106"/>
      <c r="B321" s="5" t="s">
        <v>195</v>
      </c>
      <c r="C321" s="62" t="s">
        <v>3</v>
      </c>
      <c r="D321" s="125">
        <v>3</v>
      </c>
      <c r="E321" s="523">
        <f>Médecine!E321+Chirurgie!E321+Réanimation!E321+'Gynécologie-Obstétrique'!E321+Pédiatrie!E321+SSR!E321+SLD!E321+Psychiatrie!E321</f>
        <v>0</v>
      </c>
      <c r="F321" s="125">
        <f>E321*D321</f>
        <v>0</v>
      </c>
      <c r="G321" s="45">
        <v>2</v>
      </c>
      <c r="H321" s="127"/>
      <c r="I321" s="116"/>
      <c r="J321" s="482"/>
    </row>
    <row r="322" spans="1:10" s="118" customFormat="1" ht="13.5" thickBot="1" x14ac:dyDescent="0.25">
      <c r="A322" s="106"/>
      <c r="B322" s="5" t="s">
        <v>193</v>
      </c>
      <c r="C322" s="62" t="s">
        <v>3</v>
      </c>
      <c r="D322" s="125">
        <v>6</v>
      </c>
      <c r="E322" s="486">
        <f>Médecine!E322+Chirurgie!E322+Réanimation!E322+'Gynécologie-Obstétrique'!E322+Pédiatrie!E322+SSR!E322+SLD!E322+Psychiatrie!E322</f>
        <v>0</v>
      </c>
      <c r="F322" s="125">
        <f>E322*D322</f>
        <v>0</v>
      </c>
      <c r="G322" s="45">
        <v>2</v>
      </c>
      <c r="H322" s="127"/>
      <c r="I322" s="116"/>
      <c r="J322" s="482"/>
    </row>
    <row r="323" spans="1:10" s="118" customFormat="1" x14ac:dyDescent="0.2">
      <c r="A323" s="106"/>
      <c r="B323" s="132" t="s">
        <v>304</v>
      </c>
      <c r="C323" s="67"/>
      <c r="D323" s="6"/>
      <c r="E323" s="156"/>
      <c r="F323" s="6">
        <f>SUM(F318:F322)</f>
        <v>0</v>
      </c>
      <c r="G323" s="46">
        <v>2</v>
      </c>
      <c r="H323" s="134">
        <f>F323/G323</f>
        <v>0</v>
      </c>
      <c r="I323" s="192" t="str">
        <f>IF(C8=0,"",H323/$C$8*1000)</f>
        <v/>
      </c>
      <c r="J323" s="152"/>
    </row>
    <row r="324" spans="1:10" s="118" customFormat="1" ht="13.5" thickBot="1" x14ac:dyDescent="0.25">
      <c r="A324" s="106" t="s">
        <v>160</v>
      </c>
      <c r="B324" s="124" t="s">
        <v>37</v>
      </c>
      <c r="C324" s="77" t="s">
        <v>82</v>
      </c>
      <c r="D324" s="135"/>
      <c r="E324" s="120"/>
      <c r="F324" s="135"/>
      <c r="G324" s="47"/>
      <c r="H324" s="137"/>
      <c r="I324" s="116"/>
      <c r="J324" s="482"/>
    </row>
    <row r="325" spans="1:10" s="118" customFormat="1" x14ac:dyDescent="0.2">
      <c r="A325" s="106"/>
      <c r="B325" s="124"/>
      <c r="C325" s="62" t="s">
        <v>3</v>
      </c>
      <c r="D325" s="125">
        <v>0.25</v>
      </c>
      <c r="E325" s="522">
        <f>Médecine!E325+Chirurgie!E325+Réanimation!E325+'Gynécologie-Obstétrique'!E325+Pédiatrie!E325+SSR!E325+SLD!E325+Psychiatrie!E325</f>
        <v>0</v>
      </c>
      <c r="F325" s="125">
        <f>E325*D325</f>
        <v>0</v>
      </c>
      <c r="G325" s="45">
        <v>0.5</v>
      </c>
      <c r="H325" s="174"/>
      <c r="I325" s="153"/>
      <c r="J325" s="482"/>
    </row>
    <row r="326" spans="1:10" s="118" customFormat="1" x14ac:dyDescent="0.2">
      <c r="A326" s="106"/>
      <c r="B326" s="143"/>
      <c r="C326" s="62" t="s">
        <v>3</v>
      </c>
      <c r="D326" s="125">
        <v>0.5</v>
      </c>
      <c r="E326" s="523">
        <f>Médecine!E326+Chirurgie!E326+Réanimation!E326+'Gynécologie-Obstétrique'!E326+Pédiatrie!E326+SSR!E326+SLD!E326+Psychiatrie!E326</f>
        <v>0</v>
      </c>
      <c r="F326" s="125">
        <f>E326*D326</f>
        <v>0</v>
      </c>
      <c r="G326" s="45">
        <v>0.5</v>
      </c>
      <c r="H326" s="127"/>
      <c r="I326" s="116"/>
      <c r="J326" s="482"/>
    </row>
    <row r="327" spans="1:10" s="118" customFormat="1" x14ac:dyDescent="0.2">
      <c r="A327" s="106"/>
      <c r="B327" s="5" t="s">
        <v>466</v>
      </c>
      <c r="C327" s="62" t="s">
        <v>3</v>
      </c>
      <c r="D327" s="125">
        <v>2.5</v>
      </c>
      <c r="E327" s="523">
        <f>Médecine!E327+Chirurgie!E327+Réanimation!E327+'Gynécologie-Obstétrique'!E327+Pédiatrie!E327+SSR!E327+SLD!E327+Psychiatrie!E327</f>
        <v>0</v>
      </c>
      <c r="F327" s="125">
        <f>E327*D327</f>
        <v>0</v>
      </c>
      <c r="G327" s="45">
        <v>0.5</v>
      </c>
      <c r="H327" s="127"/>
      <c r="I327" s="116"/>
      <c r="J327" s="482"/>
    </row>
    <row r="328" spans="1:10" s="118" customFormat="1" ht="13.5" thickBot="1" x14ac:dyDescent="0.25">
      <c r="A328" s="106"/>
      <c r="B328" s="5" t="s">
        <v>467</v>
      </c>
      <c r="C328" s="62" t="s">
        <v>3</v>
      </c>
      <c r="D328" s="125">
        <v>3</v>
      </c>
      <c r="E328" s="486">
        <f>Médecine!E328+Chirurgie!E328+Réanimation!E328+'Gynécologie-Obstétrique'!E328+Pédiatrie!E328+SSR!E328+SLD!E328+Psychiatrie!E328</f>
        <v>0</v>
      </c>
      <c r="F328" s="125">
        <f>E328*D328</f>
        <v>0</v>
      </c>
      <c r="G328" s="45">
        <v>0.5</v>
      </c>
      <c r="H328" s="127"/>
      <c r="I328" s="116"/>
      <c r="J328" s="482"/>
    </row>
    <row r="329" spans="1:10" s="145" customFormat="1" ht="13.5" thickBot="1" x14ac:dyDescent="0.25">
      <c r="A329" s="107"/>
      <c r="B329" s="193" t="s">
        <v>305</v>
      </c>
      <c r="C329" s="194"/>
      <c r="D329" s="195"/>
      <c r="E329" s="203"/>
      <c r="F329" s="195">
        <f>SUM(F325:F328)</f>
        <v>0</v>
      </c>
      <c r="G329" s="196">
        <v>0.5</v>
      </c>
      <c r="H329" s="197">
        <f>F329/G329</f>
        <v>0</v>
      </c>
      <c r="I329" s="198" t="str">
        <f>IF(C8=0,"",H329/$C$8*1000)</f>
        <v/>
      </c>
      <c r="J329" s="152"/>
    </row>
    <row r="330" spans="1:10" s="118" customFormat="1" ht="13.5" thickBot="1" x14ac:dyDescent="0.25">
      <c r="A330" s="106"/>
      <c r="B330" s="143"/>
      <c r="C330" s="62" t="s">
        <v>2</v>
      </c>
      <c r="D330" s="125">
        <v>0.5</v>
      </c>
      <c r="E330" s="525">
        <f>Médecine!E330+Chirurgie!E330+Réanimation!E330+'Gynécologie-Obstétrique'!E330+Pédiatrie!E330+SSR!E330+SLD!E330+Psychiatrie!E330</f>
        <v>0</v>
      </c>
      <c r="F330" s="125">
        <f>E330*D330</f>
        <v>0</v>
      </c>
      <c r="G330" s="47">
        <v>1</v>
      </c>
      <c r="H330" s="127"/>
      <c r="I330" s="116"/>
      <c r="J330" s="482"/>
    </row>
    <row r="331" spans="1:10" s="145" customFormat="1" x14ac:dyDescent="0.2">
      <c r="A331" s="107"/>
      <c r="B331" s="193" t="s">
        <v>306</v>
      </c>
      <c r="C331" s="194"/>
      <c r="D331" s="195"/>
      <c r="E331" s="203"/>
      <c r="F331" s="195">
        <f>SUM(F330)</f>
        <v>0</v>
      </c>
      <c r="G331" s="196">
        <v>1</v>
      </c>
      <c r="H331" s="197">
        <f>F331/G331</f>
        <v>0</v>
      </c>
      <c r="I331" s="198" t="str">
        <f>IF(C8=0,"",H331/$C$8*1000)</f>
        <v/>
      </c>
      <c r="J331" s="152"/>
    </row>
    <row r="332" spans="1:10" s="118" customFormat="1" x14ac:dyDescent="0.2">
      <c r="A332" s="106"/>
      <c r="B332" s="132" t="s">
        <v>307</v>
      </c>
      <c r="C332" s="67"/>
      <c r="D332" s="6"/>
      <c r="E332" s="156"/>
      <c r="F332" s="6"/>
      <c r="G332" s="46"/>
      <c r="H332" s="134">
        <f>SUM(H331,H329)</f>
        <v>0</v>
      </c>
      <c r="I332" s="192" t="str">
        <f>IF(C8=0,"",H332/$C$8*1000)</f>
        <v/>
      </c>
      <c r="J332" s="152"/>
    </row>
    <row r="333" spans="1:10" s="118" customFormat="1" ht="13.5" thickBot="1" x14ac:dyDescent="0.25">
      <c r="A333" s="106" t="s">
        <v>161</v>
      </c>
      <c r="B333" s="161" t="s">
        <v>38</v>
      </c>
      <c r="C333" s="68"/>
      <c r="D333" s="31"/>
      <c r="E333" s="31"/>
      <c r="F333" s="31"/>
      <c r="G333" s="43"/>
      <c r="H333" s="141"/>
      <c r="I333" s="116"/>
      <c r="J333" s="482"/>
    </row>
    <row r="334" spans="1:10" s="118" customFormat="1" x14ac:dyDescent="0.2">
      <c r="A334" s="107"/>
      <c r="B334" s="143"/>
      <c r="C334" s="62" t="s">
        <v>3</v>
      </c>
      <c r="D334" s="125">
        <v>0.25</v>
      </c>
      <c r="E334" s="522">
        <f>Médecine!E334+Chirurgie!E334+Réanimation!E334+'Gynécologie-Obstétrique'!E334+Pédiatrie!E334+SSR!E334+SLD!E334+Psychiatrie!E334</f>
        <v>0</v>
      </c>
      <c r="F334" s="125">
        <f>E334*D334</f>
        <v>0</v>
      </c>
      <c r="G334" s="45">
        <v>0.3</v>
      </c>
      <c r="H334" s="127"/>
      <c r="I334" s="116"/>
      <c r="J334" s="482"/>
    </row>
    <row r="335" spans="1:10" s="118" customFormat="1" x14ac:dyDescent="0.2">
      <c r="A335" s="107"/>
      <c r="B335" s="124"/>
      <c r="C335" s="63" t="s">
        <v>3</v>
      </c>
      <c r="D335" s="135">
        <v>0.5</v>
      </c>
      <c r="E335" s="523">
        <f>Médecine!E335+Chirurgie!E335+Réanimation!E335+'Gynécologie-Obstétrique'!E335+Pédiatrie!E335+SSR!E335+SLD!E335+Psychiatrie!E335</f>
        <v>0</v>
      </c>
      <c r="F335" s="135">
        <f>E335*D335</f>
        <v>0</v>
      </c>
      <c r="G335" s="47">
        <v>0.3</v>
      </c>
      <c r="H335" s="137"/>
      <c r="I335" s="116"/>
      <c r="J335" s="482"/>
    </row>
    <row r="336" spans="1:10" s="118" customFormat="1" x14ac:dyDescent="0.2">
      <c r="A336" s="107"/>
      <c r="B336" s="124"/>
      <c r="C336" s="63" t="s">
        <v>3</v>
      </c>
      <c r="D336" s="135">
        <v>0.6</v>
      </c>
      <c r="E336" s="523">
        <f>Médecine!E336+Chirurgie!E336+Réanimation!E336+'Gynécologie-Obstétrique'!E336+Pédiatrie!E336+SSR!E336+SLD!E336+Psychiatrie!E336</f>
        <v>0</v>
      </c>
      <c r="F336" s="135">
        <f>E336*D336</f>
        <v>0</v>
      </c>
      <c r="G336" s="47">
        <v>0.3</v>
      </c>
      <c r="H336" s="137"/>
      <c r="I336" s="116"/>
      <c r="J336" s="482"/>
    </row>
    <row r="337" spans="1:10" s="118" customFormat="1" x14ac:dyDescent="0.2">
      <c r="A337" s="107"/>
      <c r="B337" s="7" t="s">
        <v>229</v>
      </c>
      <c r="C337" s="62" t="s">
        <v>3</v>
      </c>
      <c r="D337" s="125">
        <v>1.2</v>
      </c>
      <c r="E337" s="523">
        <f>Médecine!E337+Chirurgie!E337+Réanimation!E337+'Gynécologie-Obstétrique'!E337+Pédiatrie!E337+SSR!E337+SLD!E337+Psychiatrie!E337</f>
        <v>0</v>
      </c>
      <c r="F337" s="125">
        <f>E337*D337</f>
        <v>0</v>
      </c>
      <c r="G337" s="45">
        <v>0.3</v>
      </c>
      <c r="H337" s="127"/>
      <c r="I337" s="116"/>
      <c r="J337" s="482"/>
    </row>
    <row r="338" spans="1:10" s="118" customFormat="1" ht="13.5" thickBot="1" x14ac:dyDescent="0.25">
      <c r="A338" s="107"/>
      <c r="B338" s="7" t="s">
        <v>230</v>
      </c>
      <c r="C338" s="62" t="s">
        <v>3</v>
      </c>
      <c r="D338" s="125">
        <v>1.5</v>
      </c>
      <c r="E338" s="486">
        <f>Médecine!E338+Chirurgie!E338+Réanimation!E338+'Gynécologie-Obstétrique'!E338+Pédiatrie!E338+SSR!E338+SLD!E338+Psychiatrie!E338</f>
        <v>0</v>
      </c>
      <c r="F338" s="125">
        <f>E338*D338</f>
        <v>0</v>
      </c>
      <c r="G338" s="45">
        <v>0.3</v>
      </c>
      <c r="H338" s="127"/>
      <c r="I338" s="116"/>
      <c r="J338" s="482"/>
    </row>
    <row r="339" spans="1:10" s="118" customFormat="1" x14ac:dyDescent="0.2">
      <c r="A339" s="106"/>
      <c r="B339" s="132" t="s">
        <v>83</v>
      </c>
      <c r="C339" s="67"/>
      <c r="D339" s="6"/>
      <c r="E339" s="156"/>
      <c r="F339" s="6">
        <f>SUM(F334:F338)</f>
        <v>0</v>
      </c>
      <c r="G339" s="46">
        <v>0.3</v>
      </c>
      <c r="H339" s="134">
        <f>F339/G339</f>
        <v>0</v>
      </c>
      <c r="I339" s="192" t="str">
        <f>IF(C8=0,"",H339/$C$8*1000)</f>
        <v/>
      </c>
      <c r="J339" s="152"/>
    </row>
    <row r="340" spans="1:10" s="118" customFormat="1" x14ac:dyDescent="0.2">
      <c r="A340" s="106"/>
      <c r="B340" s="26" t="s">
        <v>308</v>
      </c>
      <c r="C340" s="460"/>
      <c r="D340" s="26"/>
      <c r="E340" s="354"/>
      <c r="F340" s="26"/>
      <c r="G340" s="26"/>
      <c r="H340" s="33">
        <f>H298+H311+H316+H323+H332+H339</f>
        <v>0</v>
      </c>
      <c r="I340" s="109" t="str">
        <f>IF(C8=0,"",H340/$C$8*1000)</f>
        <v/>
      </c>
      <c r="J340" s="152"/>
    </row>
    <row r="341" spans="1:10" s="135" customFormat="1" x14ac:dyDescent="0.2">
      <c r="A341" s="108" t="s">
        <v>94</v>
      </c>
      <c r="B341" s="10" t="s">
        <v>313</v>
      </c>
      <c r="C341" s="63"/>
      <c r="E341" s="120"/>
      <c r="G341" s="47"/>
      <c r="H341" s="152"/>
      <c r="I341" s="152"/>
      <c r="J341" s="482"/>
    </row>
    <row r="342" spans="1:10" s="118" customFormat="1" ht="13.5" thickBot="1" x14ac:dyDescent="0.25">
      <c r="A342" s="106" t="s">
        <v>162</v>
      </c>
      <c r="B342" s="161" t="s">
        <v>59</v>
      </c>
      <c r="C342" s="78" t="s">
        <v>82</v>
      </c>
      <c r="D342" s="140"/>
      <c r="E342" s="31"/>
      <c r="F342" s="140"/>
      <c r="G342" s="49"/>
      <c r="H342" s="141"/>
      <c r="I342" s="116"/>
      <c r="J342" s="482"/>
    </row>
    <row r="343" spans="1:10" s="118" customFormat="1" x14ac:dyDescent="0.2">
      <c r="A343" s="106"/>
      <c r="B343" s="124"/>
      <c r="C343" s="62" t="s">
        <v>3</v>
      </c>
      <c r="D343" s="125">
        <v>7.4999999999999997E-2</v>
      </c>
      <c r="E343" s="522">
        <f>Médecine!E343+Chirurgie!E343+Réanimation!E343+'Gynécologie-Obstétrique'!E343+Pédiatrie!E343+SSR!E343+SLD!E343+Psychiatrie!E343</f>
        <v>0</v>
      </c>
      <c r="F343" s="125">
        <f>E343*D343</f>
        <v>0</v>
      </c>
      <c r="G343" s="45">
        <v>1.2</v>
      </c>
      <c r="H343" s="174"/>
      <c r="I343" s="153"/>
      <c r="J343" s="482"/>
    </row>
    <row r="344" spans="1:10" s="118" customFormat="1" x14ac:dyDescent="0.2">
      <c r="A344" s="106"/>
      <c r="B344" s="143"/>
      <c r="C344" s="62" t="s">
        <v>3</v>
      </c>
      <c r="D344" s="125">
        <v>0.15</v>
      </c>
      <c r="E344" s="523">
        <f>Médecine!E344+Chirurgie!E344+Réanimation!E344+'Gynécologie-Obstétrique'!E344+Pédiatrie!E344+SSR!E344+SLD!E344+Psychiatrie!E344</f>
        <v>0</v>
      </c>
      <c r="F344" s="125">
        <f>E344*D344</f>
        <v>0</v>
      </c>
      <c r="G344" s="45">
        <v>1.2</v>
      </c>
      <c r="H344" s="127"/>
      <c r="I344" s="116"/>
      <c r="J344" s="482"/>
    </row>
    <row r="345" spans="1:10" s="118" customFormat="1" ht="13.5" thickBot="1" x14ac:dyDescent="0.25">
      <c r="A345" s="106"/>
      <c r="B345" s="143"/>
      <c r="C345" s="62" t="s">
        <v>3</v>
      </c>
      <c r="D345" s="125">
        <v>0.3</v>
      </c>
      <c r="E345" s="486">
        <f>Médecine!E345+Chirurgie!E345+Réanimation!E345+'Gynécologie-Obstétrique'!E345+Pédiatrie!E345+SSR!E345+SLD!E345+Psychiatrie!E345</f>
        <v>0</v>
      </c>
      <c r="F345" s="125">
        <f>E345*D345</f>
        <v>0</v>
      </c>
      <c r="G345" s="45">
        <v>1.2</v>
      </c>
      <c r="H345" s="127"/>
      <c r="I345" s="116"/>
      <c r="J345" s="482"/>
    </row>
    <row r="346" spans="1:10" s="118" customFormat="1" ht="13.5" thickBot="1" x14ac:dyDescent="0.25">
      <c r="A346" s="106"/>
      <c r="B346" s="193" t="s">
        <v>309</v>
      </c>
      <c r="C346" s="194"/>
      <c r="D346" s="195"/>
      <c r="E346" s="203"/>
      <c r="F346" s="195">
        <f>SUM(F343:F345)</f>
        <v>0</v>
      </c>
      <c r="G346" s="196">
        <v>1.2</v>
      </c>
      <c r="H346" s="197">
        <f>F346/G346</f>
        <v>0</v>
      </c>
      <c r="I346" s="198" t="str">
        <f>IF(C8=0,"",H346/$C$8*1000)</f>
        <v/>
      </c>
      <c r="J346" s="152"/>
    </row>
    <row r="347" spans="1:10" s="118" customFormat="1" x14ac:dyDescent="0.2">
      <c r="A347" s="106"/>
      <c r="B347" s="143"/>
      <c r="C347" s="62" t="s">
        <v>2</v>
      </c>
      <c r="D347" s="125">
        <v>0.6</v>
      </c>
      <c r="E347" s="522">
        <f>Médecine!E347+Chirurgie!E347+Réanimation!E347+'Gynécologie-Obstétrique'!E347+Pédiatrie!E347+SSR!E347+SLD!E347+Psychiatrie!E347</f>
        <v>0</v>
      </c>
      <c r="F347" s="125">
        <f>E347*D347</f>
        <v>0</v>
      </c>
      <c r="G347" s="45">
        <v>1.8</v>
      </c>
      <c r="H347" s="127"/>
      <c r="I347" s="116"/>
      <c r="J347" s="482"/>
    </row>
    <row r="348" spans="1:10" s="118" customFormat="1" ht="13.5" thickBot="1" x14ac:dyDescent="0.25">
      <c r="A348" s="106"/>
      <c r="B348" s="143"/>
      <c r="C348" s="62" t="s">
        <v>2</v>
      </c>
      <c r="D348" s="125">
        <v>0.9</v>
      </c>
      <c r="E348" s="486">
        <f>Médecine!E348+Chirurgie!E348+Réanimation!E348+'Gynécologie-Obstétrique'!E348+Pédiatrie!E348+SSR!E348+SLD!E348+Psychiatrie!E348</f>
        <v>0</v>
      </c>
      <c r="F348" s="125">
        <f>E348*D348</f>
        <v>0</v>
      </c>
      <c r="G348" s="45">
        <v>1.8</v>
      </c>
      <c r="H348" s="127"/>
      <c r="I348" s="116"/>
      <c r="J348" s="482"/>
    </row>
    <row r="349" spans="1:10" s="118" customFormat="1" x14ac:dyDescent="0.2">
      <c r="A349" s="106"/>
      <c r="B349" s="193" t="s">
        <v>310</v>
      </c>
      <c r="C349" s="194"/>
      <c r="D349" s="195"/>
      <c r="E349" s="203"/>
      <c r="F349" s="195">
        <f>SUM(F347:F348)</f>
        <v>0</v>
      </c>
      <c r="G349" s="196">
        <v>1.8</v>
      </c>
      <c r="H349" s="197">
        <f>F349/G349</f>
        <v>0</v>
      </c>
      <c r="I349" s="198" t="str">
        <f>IF(C8=0,"",H349/$C$8*1000)</f>
        <v/>
      </c>
      <c r="J349" s="152"/>
    </row>
    <row r="350" spans="1:10" s="118" customFormat="1" x14ac:dyDescent="0.2">
      <c r="A350" s="106"/>
      <c r="B350" s="132" t="s">
        <v>311</v>
      </c>
      <c r="C350" s="67"/>
      <c r="D350" s="6"/>
      <c r="E350" s="156"/>
      <c r="F350" s="6"/>
      <c r="G350" s="46"/>
      <c r="H350" s="134">
        <f>SUM(H349,H346)</f>
        <v>0</v>
      </c>
      <c r="I350" s="192" t="str">
        <f>IF(C8=0,"",H350/$C$8*1000)</f>
        <v/>
      </c>
      <c r="J350" s="152"/>
    </row>
    <row r="351" spans="1:10" s="118" customFormat="1" x14ac:dyDescent="0.2">
      <c r="A351" s="106" t="s">
        <v>94</v>
      </c>
      <c r="B351" s="148" t="s">
        <v>312</v>
      </c>
      <c r="C351" s="71"/>
      <c r="D351" s="148"/>
      <c r="E351" s="223"/>
      <c r="F351" s="148"/>
      <c r="G351" s="50"/>
      <c r="H351" s="149">
        <f>H350</f>
        <v>0</v>
      </c>
      <c r="I351" s="109" t="str">
        <f>IF(C8=0,"",H351/$C$8*1000)</f>
        <v/>
      </c>
      <c r="J351" s="152"/>
    </row>
    <row r="352" spans="1:10" s="135" customFormat="1" x14ac:dyDescent="0.2">
      <c r="A352" s="108" t="s">
        <v>96</v>
      </c>
      <c r="B352" s="10" t="s">
        <v>95</v>
      </c>
      <c r="C352" s="63"/>
      <c r="E352" s="120"/>
      <c r="G352" s="47"/>
      <c r="H352" s="152"/>
      <c r="I352" s="152"/>
      <c r="J352" s="482"/>
    </row>
    <row r="353" spans="1:10" s="118" customFormat="1" ht="13.5" thickBot="1" x14ac:dyDescent="0.25">
      <c r="A353" s="106" t="s">
        <v>163</v>
      </c>
      <c r="B353" s="161" t="s">
        <v>58</v>
      </c>
      <c r="C353" s="64"/>
      <c r="D353" s="140"/>
      <c r="E353" s="31"/>
      <c r="F353" s="140"/>
      <c r="G353" s="49"/>
      <c r="H353" s="141"/>
      <c r="I353" s="116"/>
      <c r="J353" s="482"/>
    </row>
    <row r="354" spans="1:10" s="118" customFormat="1" x14ac:dyDescent="0.2">
      <c r="A354" s="106"/>
      <c r="B354" s="124"/>
      <c r="C354" s="62" t="s">
        <v>3</v>
      </c>
      <c r="D354" s="125">
        <v>0.25</v>
      </c>
      <c r="E354" s="522">
        <f>Médecine!E354+Chirurgie!E354+Réanimation!E354+'Gynécologie-Obstétrique'!E354+Pédiatrie!E354+SSR!E354+SLD!E354+Psychiatrie!E354</f>
        <v>0</v>
      </c>
      <c r="F354" s="125">
        <f>E354*D354</f>
        <v>0</v>
      </c>
      <c r="G354" s="45">
        <v>2</v>
      </c>
      <c r="H354" s="174"/>
      <c r="I354" s="153"/>
      <c r="J354" s="482"/>
    </row>
    <row r="355" spans="1:10" s="118" customFormat="1" ht="13.5" thickBot="1" x14ac:dyDescent="0.25">
      <c r="A355" s="106"/>
      <c r="B355" s="143"/>
      <c r="C355" s="62" t="s">
        <v>3</v>
      </c>
      <c r="D355" s="125">
        <v>0.5</v>
      </c>
      <c r="E355" s="486">
        <f>Médecine!E355+Chirurgie!E355+Réanimation!E355+'Gynécologie-Obstétrique'!E355+Pédiatrie!E355+SSR!E355+SLD!E355+Psychiatrie!E355</f>
        <v>0</v>
      </c>
      <c r="F355" s="125">
        <f>E355*D355</f>
        <v>0</v>
      </c>
      <c r="G355" s="45">
        <v>2</v>
      </c>
      <c r="H355" s="127"/>
      <c r="I355" s="116"/>
      <c r="J355" s="482"/>
    </row>
    <row r="356" spans="1:10" s="118" customFormat="1" x14ac:dyDescent="0.2">
      <c r="A356" s="106"/>
      <c r="B356" s="132" t="s">
        <v>314</v>
      </c>
      <c r="C356" s="67"/>
      <c r="D356" s="6"/>
      <c r="E356" s="156"/>
      <c r="F356" s="6">
        <f>SUM(F354:F355)</f>
        <v>0</v>
      </c>
      <c r="G356" s="46">
        <v>2</v>
      </c>
      <c r="H356" s="134">
        <f>F356/G356</f>
        <v>0</v>
      </c>
      <c r="I356" s="192" t="str">
        <f>IF(C8=0,"",H356/$C$8*1000)</f>
        <v/>
      </c>
      <c r="J356" s="152"/>
    </row>
    <row r="357" spans="1:10" s="118" customFormat="1" x14ac:dyDescent="0.2">
      <c r="A357" s="252" t="s">
        <v>232</v>
      </c>
      <c r="B357" s="246" t="s">
        <v>60</v>
      </c>
      <c r="C357" s="247"/>
      <c r="D357" s="246"/>
      <c r="E357" s="253"/>
      <c r="F357" s="246"/>
      <c r="G357" s="248"/>
      <c r="H357" s="249">
        <f>SUM(H351,H340,H356)</f>
        <v>0</v>
      </c>
      <c r="I357" s="250" t="str">
        <f>IF(C8=0,"",H357/$C$8*1000)</f>
        <v/>
      </c>
      <c r="J357" s="14"/>
    </row>
    <row r="358" spans="1:10" s="118" customFormat="1" x14ac:dyDescent="0.2">
      <c r="A358" s="106"/>
      <c r="B358" s="135"/>
      <c r="C358" s="63"/>
      <c r="D358" s="135"/>
      <c r="E358" s="120"/>
      <c r="F358" s="135"/>
      <c r="G358" s="47"/>
      <c r="H358" s="9"/>
      <c r="I358" s="117"/>
      <c r="J358" s="482"/>
    </row>
    <row r="359" spans="1:10" s="118" customFormat="1" x14ac:dyDescent="0.2">
      <c r="A359" s="106" t="s">
        <v>97</v>
      </c>
      <c r="B359" s="3" t="s">
        <v>39</v>
      </c>
      <c r="C359" s="60"/>
      <c r="E359" s="238"/>
      <c r="G359" s="41"/>
      <c r="H359" s="116"/>
      <c r="I359" s="116"/>
      <c r="J359" s="482"/>
    </row>
    <row r="360" spans="1:10" s="118" customFormat="1" ht="13.5" thickBot="1" x14ac:dyDescent="0.25">
      <c r="A360" s="106" t="s">
        <v>164</v>
      </c>
      <c r="B360" s="161" t="s">
        <v>40</v>
      </c>
      <c r="C360" s="64"/>
      <c r="D360" s="140"/>
      <c r="E360" s="31"/>
      <c r="F360" s="140"/>
      <c r="G360" s="49"/>
      <c r="H360" s="141"/>
      <c r="I360" s="116"/>
      <c r="J360" s="482"/>
    </row>
    <row r="361" spans="1:10" s="118" customFormat="1" x14ac:dyDescent="0.2">
      <c r="A361" s="106"/>
      <c r="B361" s="143"/>
      <c r="C361" s="62" t="s">
        <v>2</v>
      </c>
      <c r="D361" s="125">
        <v>0.05</v>
      </c>
      <c r="E361" s="522">
        <f>Médecine!E361+Chirurgie!E361+Réanimation!E361+'Gynécologie-Obstétrique'!E361+Pédiatrie!E361+SSR!E361+SLD!E361+Psychiatrie!E361</f>
        <v>0</v>
      </c>
      <c r="F361" s="125">
        <f>E361*D361</f>
        <v>0</v>
      </c>
      <c r="G361" s="45">
        <v>1</v>
      </c>
      <c r="H361" s="127"/>
      <c r="I361" s="116"/>
      <c r="J361" s="482"/>
    </row>
    <row r="362" spans="1:10" s="118" customFormat="1" x14ac:dyDescent="0.2">
      <c r="A362" s="106"/>
      <c r="B362" s="143"/>
      <c r="C362" s="62" t="s">
        <v>2</v>
      </c>
      <c r="D362" s="125">
        <v>0.25</v>
      </c>
      <c r="E362" s="523">
        <f>Médecine!E362+Chirurgie!E362+Réanimation!E362+'Gynécologie-Obstétrique'!E362+Pédiatrie!E362+SSR!E362+SLD!E362+Psychiatrie!E362</f>
        <v>0</v>
      </c>
      <c r="F362" s="125">
        <f>E362*D362</f>
        <v>0</v>
      </c>
      <c r="G362" s="45">
        <v>1</v>
      </c>
      <c r="H362" s="127"/>
      <c r="I362" s="116"/>
      <c r="J362" s="482"/>
    </row>
    <row r="363" spans="1:10" s="118" customFormat="1" x14ac:dyDescent="0.2">
      <c r="A363" s="106"/>
      <c r="B363" s="143"/>
      <c r="C363" s="62" t="s">
        <v>2</v>
      </c>
      <c r="D363" s="125">
        <v>0.5</v>
      </c>
      <c r="E363" s="523">
        <f>Médecine!E363+Chirurgie!E363+Réanimation!E363+'Gynécologie-Obstétrique'!E363+Pédiatrie!E363+SSR!E363+SLD!E363+Psychiatrie!E363</f>
        <v>0</v>
      </c>
      <c r="F363" s="125">
        <f>E363*D363</f>
        <v>0</v>
      </c>
      <c r="G363" s="45">
        <v>1</v>
      </c>
      <c r="H363" s="127"/>
      <c r="I363" s="116"/>
      <c r="J363" s="482"/>
    </row>
    <row r="364" spans="1:10" s="118" customFormat="1" ht="13.5" thickBot="1" x14ac:dyDescent="0.25">
      <c r="A364" s="106"/>
      <c r="B364" s="143"/>
      <c r="C364" s="62" t="s">
        <v>2</v>
      </c>
      <c r="D364" s="125">
        <v>1</v>
      </c>
      <c r="E364" s="486">
        <f>Médecine!E364+Chirurgie!E364+Réanimation!E364+'Gynécologie-Obstétrique'!E364+Pédiatrie!E364+SSR!E364+SLD!E364+Psychiatrie!E364</f>
        <v>0</v>
      </c>
      <c r="F364" s="125">
        <f>E364*D364</f>
        <v>0</v>
      </c>
      <c r="G364" s="45">
        <v>1</v>
      </c>
      <c r="H364" s="127"/>
      <c r="I364" s="116"/>
      <c r="J364" s="482"/>
    </row>
    <row r="365" spans="1:10" s="118" customFormat="1" x14ac:dyDescent="0.2">
      <c r="A365" s="106"/>
      <c r="B365" s="132" t="s">
        <v>315</v>
      </c>
      <c r="C365" s="67"/>
      <c r="D365" s="6"/>
      <c r="E365" s="156"/>
      <c r="F365" s="6">
        <f>SUM(F361:F364)</f>
        <v>0</v>
      </c>
      <c r="G365" s="46">
        <v>1</v>
      </c>
      <c r="H365" s="134">
        <f>F365/G365</f>
        <v>0</v>
      </c>
      <c r="I365" s="192" t="str">
        <f>IF(C8=0,"",H365/$C$8*1000)</f>
        <v/>
      </c>
      <c r="J365" s="152"/>
    </row>
    <row r="366" spans="1:10" s="118" customFormat="1" ht="13.5" thickBot="1" x14ac:dyDescent="0.25">
      <c r="A366" s="106" t="s">
        <v>165</v>
      </c>
      <c r="B366" s="143" t="s">
        <v>41</v>
      </c>
      <c r="C366" s="64"/>
      <c r="D366" s="140"/>
      <c r="E366" s="31"/>
      <c r="F366" s="140"/>
      <c r="G366" s="49"/>
      <c r="H366" s="141"/>
      <c r="I366" s="116"/>
      <c r="J366" s="482"/>
    </row>
    <row r="367" spans="1:10" s="118" customFormat="1" x14ac:dyDescent="0.2">
      <c r="A367" s="106"/>
      <c r="B367" s="143"/>
      <c r="C367" s="62" t="s">
        <v>2</v>
      </c>
      <c r="D367" s="125">
        <v>0.01</v>
      </c>
      <c r="E367" s="522">
        <f>Médecine!E367+Chirurgie!E367+Réanimation!E367+'Gynécologie-Obstétrique'!E367+Pédiatrie!E367+SSR!E367+SLD!E367+Psychiatrie!E367</f>
        <v>0</v>
      </c>
      <c r="F367" s="125">
        <f t="shared" ref="F367:F372" si="0">E367*D367</f>
        <v>0</v>
      </c>
      <c r="G367" s="45">
        <v>0.24</v>
      </c>
      <c r="H367" s="127"/>
      <c r="I367" s="116"/>
      <c r="J367" s="482"/>
    </row>
    <row r="368" spans="1:10" s="118" customFormat="1" x14ac:dyDescent="0.2">
      <c r="A368" s="106"/>
      <c r="B368" s="143"/>
      <c r="C368" s="62" t="s">
        <v>2</v>
      </c>
      <c r="D368" s="125">
        <v>0.04</v>
      </c>
      <c r="E368" s="523">
        <f>Médecine!E368+Chirurgie!E368+Réanimation!E368+'Gynécologie-Obstétrique'!E368+Pédiatrie!E368+SSR!E368+SLD!E368+Psychiatrie!E368</f>
        <v>0</v>
      </c>
      <c r="F368" s="125">
        <f t="shared" si="0"/>
        <v>0</v>
      </c>
      <c r="G368" s="45">
        <v>0.24</v>
      </c>
      <c r="H368" s="127"/>
      <c r="I368" s="116"/>
      <c r="J368" s="482"/>
    </row>
    <row r="369" spans="1:10" s="118" customFormat="1" x14ac:dyDescent="0.2">
      <c r="A369" s="106"/>
      <c r="B369" s="143"/>
      <c r="C369" s="62" t="s">
        <v>2</v>
      </c>
      <c r="D369" s="125">
        <v>0.08</v>
      </c>
      <c r="E369" s="523">
        <f>Médecine!E369+Chirurgie!E369+Réanimation!E369+'Gynécologie-Obstétrique'!E369+Pédiatrie!E369+SSR!E369+SLD!E369+Psychiatrie!E369</f>
        <v>0</v>
      </c>
      <c r="F369" s="125">
        <f t="shared" si="0"/>
        <v>0</v>
      </c>
      <c r="G369" s="45">
        <v>0.24</v>
      </c>
      <c r="H369" s="127"/>
      <c r="I369" s="116"/>
      <c r="J369" s="482"/>
    </row>
    <row r="370" spans="1:10" s="118" customFormat="1" x14ac:dyDescent="0.2">
      <c r="A370" s="106"/>
      <c r="B370" s="143"/>
      <c r="C370" s="62" t="s">
        <v>2</v>
      </c>
      <c r="D370" s="125">
        <v>0.16</v>
      </c>
      <c r="E370" s="523">
        <f>Médecine!E370+Chirurgie!E370+Réanimation!E370+'Gynécologie-Obstétrique'!E370+Pédiatrie!E370+SSR!E370+SLD!E370+Psychiatrie!E370</f>
        <v>0</v>
      </c>
      <c r="F370" s="125">
        <f t="shared" si="0"/>
        <v>0</v>
      </c>
      <c r="G370" s="45">
        <v>0.24</v>
      </c>
      <c r="H370" s="127"/>
      <c r="I370" s="116"/>
      <c r="J370" s="482"/>
    </row>
    <row r="371" spans="1:10" s="118" customFormat="1" x14ac:dyDescent="0.2">
      <c r="A371" s="106"/>
      <c r="B371" s="143"/>
      <c r="C371" s="62" t="s">
        <v>2</v>
      </c>
      <c r="D371" s="125">
        <v>0.24</v>
      </c>
      <c r="E371" s="523">
        <f>Médecine!E371+Chirurgie!E371+Réanimation!E371+'Gynécologie-Obstétrique'!E371+Pédiatrie!E371+SSR!E371+SLD!E371+Psychiatrie!E371</f>
        <v>0</v>
      </c>
      <c r="F371" s="125">
        <f t="shared" si="0"/>
        <v>0</v>
      </c>
      <c r="G371" s="45">
        <v>0.24</v>
      </c>
      <c r="H371" s="127"/>
      <c r="I371" s="116"/>
      <c r="J371" s="482"/>
    </row>
    <row r="372" spans="1:10" s="118" customFormat="1" ht="13.5" thickBot="1" x14ac:dyDescent="0.25">
      <c r="A372" s="106"/>
      <c r="B372" s="143"/>
      <c r="C372" s="62" t="s">
        <v>2</v>
      </c>
      <c r="D372" s="125">
        <v>0.36</v>
      </c>
      <c r="E372" s="486">
        <f>Médecine!E372+Chirurgie!E372+Réanimation!E372+'Gynécologie-Obstétrique'!E372+Pédiatrie!E372+SSR!E372+SLD!E372+Psychiatrie!E372</f>
        <v>0</v>
      </c>
      <c r="F372" s="125">
        <f t="shared" si="0"/>
        <v>0</v>
      </c>
      <c r="G372" s="45">
        <v>0.24</v>
      </c>
      <c r="H372" s="127"/>
      <c r="I372" s="116"/>
      <c r="J372" s="482"/>
    </row>
    <row r="373" spans="1:10" s="118" customFormat="1" x14ac:dyDescent="0.2">
      <c r="A373" s="106"/>
      <c r="B373" s="132" t="s">
        <v>316</v>
      </c>
      <c r="C373" s="70"/>
      <c r="D373" s="159"/>
      <c r="E373" s="233"/>
      <c r="F373" s="159">
        <f>SUM(F367:F372)</f>
        <v>0</v>
      </c>
      <c r="G373" s="53">
        <v>0.24</v>
      </c>
      <c r="H373" s="165">
        <f>F373/G373</f>
        <v>0</v>
      </c>
      <c r="I373" s="192" t="str">
        <f>IF(C8=0,"",H373/$C$8*1000)</f>
        <v/>
      </c>
      <c r="J373" s="152"/>
    </row>
    <row r="374" spans="1:10" s="118" customFormat="1" ht="13.5" thickBot="1" x14ac:dyDescent="0.25">
      <c r="A374" s="106" t="s">
        <v>166</v>
      </c>
      <c r="B374" s="124" t="s">
        <v>42</v>
      </c>
      <c r="C374" s="78" t="s">
        <v>320</v>
      </c>
      <c r="D374" s="140"/>
      <c r="E374" s="31"/>
      <c r="F374" s="140"/>
      <c r="G374" s="49"/>
      <c r="H374" s="141"/>
      <c r="I374" s="116"/>
      <c r="J374" s="482"/>
    </row>
    <row r="375" spans="1:10" s="118" customFormat="1" x14ac:dyDescent="0.2">
      <c r="A375" s="106"/>
      <c r="B375" s="124"/>
      <c r="C375" s="62" t="s">
        <v>2</v>
      </c>
      <c r="D375" s="125">
        <v>2.5000000000000001E-2</v>
      </c>
      <c r="E375" s="522">
        <f>Médecine!E375+Chirurgie!E375+Réanimation!E375+'Gynécologie-Obstétrique'!E375+Pédiatrie!E375+SSR!E375+SLD!E375+Psychiatrie!E375</f>
        <v>0</v>
      </c>
      <c r="F375" s="125">
        <f>E375*D375</f>
        <v>0</v>
      </c>
      <c r="G375" s="45">
        <v>0.24</v>
      </c>
      <c r="H375" s="127"/>
      <c r="I375" s="116"/>
      <c r="J375" s="482"/>
    </row>
    <row r="376" spans="1:10" s="118" customFormat="1" x14ac:dyDescent="0.2">
      <c r="A376" s="106"/>
      <c r="B376" s="143"/>
      <c r="C376" s="62" t="s">
        <v>2</v>
      </c>
      <c r="D376" s="125">
        <v>7.4999999999999997E-2</v>
      </c>
      <c r="E376" s="523">
        <f>Médecine!E376+Chirurgie!E376+Réanimation!E376+'Gynécologie-Obstétrique'!E376+Pédiatrie!E376+SSR!E376+SLD!E376+Psychiatrie!E376</f>
        <v>0</v>
      </c>
      <c r="F376" s="125">
        <f>E376*D376</f>
        <v>0</v>
      </c>
      <c r="G376" s="45">
        <v>0.24</v>
      </c>
      <c r="H376" s="127"/>
      <c r="I376" s="117"/>
      <c r="J376" s="482"/>
    </row>
    <row r="377" spans="1:10" s="118" customFormat="1" ht="13.5" thickBot="1" x14ac:dyDescent="0.25">
      <c r="A377" s="107"/>
      <c r="B377" s="143"/>
      <c r="C377" s="62" t="s">
        <v>2</v>
      </c>
      <c r="D377" s="125">
        <v>0.1</v>
      </c>
      <c r="E377" s="486">
        <f>Médecine!E377+Chirurgie!E377+Réanimation!E377+'Gynécologie-Obstétrique'!E377+Pédiatrie!E377+SSR!E377+SLD!E377+Psychiatrie!E377</f>
        <v>0</v>
      </c>
      <c r="F377" s="125">
        <f>E377*D377</f>
        <v>0</v>
      </c>
      <c r="G377" s="45">
        <v>0.24</v>
      </c>
      <c r="H377" s="127"/>
      <c r="I377" s="117"/>
      <c r="J377" s="482"/>
    </row>
    <row r="378" spans="1:10" s="145" customFormat="1" ht="13.5" thickBot="1" x14ac:dyDescent="0.25">
      <c r="A378" s="107"/>
      <c r="B378" s="193" t="s">
        <v>317</v>
      </c>
      <c r="C378" s="194"/>
      <c r="D378" s="195"/>
      <c r="E378" s="203"/>
      <c r="F378" s="195">
        <f>SUM(F375:F377)</f>
        <v>0</v>
      </c>
      <c r="G378" s="196">
        <v>0.24</v>
      </c>
      <c r="H378" s="197">
        <f>F378/G378</f>
        <v>0</v>
      </c>
      <c r="I378" s="198" t="str">
        <f>IF(C8=0,"",H378/$C$8*1000)</f>
        <v/>
      </c>
      <c r="J378" s="152"/>
    </row>
    <row r="379" spans="1:10" s="118" customFormat="1" ht="13.5" thickBot="1" x14ac:dyDescent="0.25">
      <c r="A379" s="106"/>
      <c r="B379" s="143"/>
      <c r="C379" s="62" t="s">
        <v>216</v>
      </c>
      <c r="D379" s="125">
        <v>0.3</v>
      </c>
      <c r="E379" s="525">
        <f>Médecine!E379+Chirurgie!E379+Réanimation!E379+'Gynécologie-Obstétrique'!E379+Pédiatrie!E379+SSR!E379+SLD!E379+Psychiatrie!E379</f>
        <v>0</v>
      </c>
      <c r="F379" s="135">
        <f>E379*D379</f>
        <v>0</v>
      </c>
      <c r="G379" s="47">
        <v>0.3</v>
      </c>
      <c r="H379" s="137"/>
      <c r="I379" s="117"/>
      <c r="J379" s="482"/>
    </row>
    <row r="380" spans="1:10" s="145" customFormat="1" x14ac:dyDescent="0.2">
      <c r="A380" s="107"/>
      <c r="B380" s="193" t="s">
        <v>318</v>
      </c>
      <c r="C380" s="194"/>
      <c r="D380" s="195"/>
      <c r="E380" s="203"/>
      <c r="F380" s="195">
        <f>SUM(F379)</f>
        <v>0</v>
      </c>
      <c r="G380" s="196">
        <v>0.3</v>
      </c>
      <c r="H380" s="197">
        <f>F380/G380</f>
        <v>0</v>
      </c>
      <c r="I380" s="198" t="str">
        <f>IF(C8=0,"",H380/$C$8*1000)</f>
        <v/>
      </c>
      <c r="J380" s="152"/>
    </row>
    <row r="381" spans="1:10" s="118" customFormat="1" x14ac:dyDescent="0.2">
      <c r="A381" s="106"/>
      <c r="B381" s="132" t="s">
        <v>319</v>
      </c>
      <c r="C381" s="67"/>
      <c r="D381" s="6"/>
      <c r="E381" s="156"/>
      <c r="F381" s="6"/>
      <c r="G381" s="46"/>
      <c r="H381" s="134">
        <f>SUM(H380,H378)</f>
        <v>0</v>
      </c>
      <c r="I381" s="192" t="str">
        <f>IF(C8=0,"",H381/$C$8*1000)</f>
        <v/>
      </c>
      <c r="J381" s="152"/>
    </row>
    <row r="382" spans="1:10" s="118" customFormat="1" ht="13.5" thickBot="1" x14ac:dyDescent="0.25">
      <c r="A382" s="106" t="s">
        <v>468</v>
      </c>
      <c r="B382" s="161" t="s">
        <v>43</v>
      </c>
      <c r="C382" s="64"/>
      <c r="D382" s="140"/>
      <c r="E382" s="120"/>
      <c r="F382" s="140"/>
      <c r="G382" s="49"/>
      <c r="H382" s="141"/>
      <c r="I382" s="116"/>
      <c r="J382" s="482"/>
    </row>
    <row r="383" spans="1:10" s="118" customFormat="1" ht="13.5" thickBot="1" x14ac:dyDescent="0.25">
      <c r="A383" s="106"/>
      <c r="B383" s="146"/>
      <c r="C383" s="65" t="s">
        <v>2</v>
      </c>
      <c r="D383" s="114">
        <v>1</v>
      </c>
      <c r="E383" s="525">
        <f>Médecine!E383+Chirurgie!E383+Réanimation!E383+'Gynécologie-Obstétrique'!E383+Pédiatrie!E383+SSR!E383+SLD!E383+Psychiatrie!E383</f>
        <v>0</v>
      </c>
      <c r="F383" s="114">
        <f>E383*D383</f>
        <v>0</v>
      </c>
      <c r="G383" s="42">
        <v>1</v>
      </c>
      <c r="H383" s="134">
        <f>F383/G383</f>
        <v>0</v>
      </c>
      <c r="I383" s="192" t="str">
        <f>IF(C8=0,"",H383/$C$8*1000)</f>
        <v/>
      </c>
      <c r="J383" s="152"/>
    </row>
    <row r="384" spans="1:10" s="118" customFormat="1" x14ac:dyDescent="0.2">
      <c r="A384" s="252" t="s">
        <v>233</v>
      </c>
      <c r="B384" s="246" t="s">
        <v>321</v>
      </c>
      <c r="C384" s="247"/>
      <c r="D384" s="246"/>
      <c r="E384" s="253"/>
      <c r="F384" s="246"/>
      <c r="G384" s="248"/>
      <c r="H384" s="249">
        <f>H365+H373+H381+H383</f>
        <v>0</v>
      </c>
      <c r="I384" s="250" t="str">
        <f>IF(C8=0,"",H384/$C$8*1000)</f>
        <v/>
      </c>
      <c r="J384" s="14"/>
    </row>
    <row r="385" spans="1:10" s="118" customFormat="1" x14ac:dyDescent="0.2">
      <c r="A385" s="106"/>
      <c r="B385" s="135"/>
      <c r="C385" s="63"/>
      <c r="D385" s="135"/>
      <c r="E385" s="120"/>
      <c r="F385" s="135"/>
      <c r="G385" s="47"/>
      <c r="H385" s="152"/>
      <c r="I385" s="117"/>
      <c r="J385" s="482"/>
    </row>
    <row r="386" spans="1:10" s="118" customFormat="1" x14ac:dyDescent="0.2">
      <c r="A386" s="107" t="s">
        <v>98</v>
      </c>
      <c r="B386" s="3" t="s">
        <v>44</v>
      </c>
      <c r="C386" s="60"/>
      <c r="E386" s="238"/>
      <c r="G386" s="41"/>
      <c r="H386" s="116"/>
      <c r="I386" s="116"/>
      <c r="J386" s="482"/>
    </row>
    <row r="387" spans="1:10" s="135" customFormat="1" x14ac:dyDescent="0.2">
      <c r="A387" s="108" t="s">
        <v>100</v>
      </c>
      <c r="B387" s="13" t="s">
        <v>99</v>
      </c>
      <c r="C387" s="63"/>
      <c r="E387" s="120"/>
      <c r="G387" s="47"/>
      <c r="H387" s="152"/>
      <c r="I387" s="152"/>
      <c r="J387" s="482"/>
    </row>
    <row r="388" spans="1:10" s="118" customFormat="1" ht="13.5" thickBot="1" x14ac:dyDescent="0.25">
      <c r="A388" s="106" t="s">
        <v>322</v>
      </c>
      <c r="B388" s="161" t="s">
        <v>45</v>
      </c>
      <c r="C388" s="64"/>
      <c r="D388" s="140"/>
      <c r="E388" s="31"/>
      <c r="F388" s="140"/>
      <c r="G388" s="49"/>
      <c r="H388" s="141"/>
      <c r="I388" s="117"/>
      <c r="J388" s="482"/>
    </row>
    <row r="389" spans="1:10" s="118" customFormat="1" ht="13.5" thickBot="1" x14ac:dyDescent="0.25">
      <c r="A389" s="106"/>
      <c r="B389" s="146"/>
      <c r="C389" s="65" t="s">
        <v>3</v>
      </c>
      <c r="D389" s="114">
        <v>0.4</v>
      </c>
      <c r="E389" s="525">
        <f>Médecine!E389+Chirurgie!E389+Réanimation!E389+'Gynécologie-Obstétrique'!E389+Pédiatrie!E389+SSR!E389+SLD!E389+Psychiatrie!E389</f>
        <v>0</v>
      </c>
      <c r="F389" s="114">
        <f>E389*D389</f>
        <v>0</v>
      </c>
      <c r="G389" s="42">
        <v>0.8</v>
      </c>
      <c r="H389" s="134">
        <f>F389/G389</f>
        <v>0</v>
      </c>
      <c r="I389" s="192" t="str">
        <f>IF(C8=0,"",H389/$C$8*1000)</f>
        <v/>
      </c>
      <c r="J389" s="152"/>
    </row>
    <row r="390" spans="1:10" s="118" customFormat="1" ht="13.5" thickBot="1" x14ac:dyDescent="0.25">
      <c r="A390" s="106" t="s">
        <v>167</v>
      </c>
      <c r="B390" s="161" t="s">
        <v>46</v>
      </c>
      <c r="C390" s="64"/>
      <c r="D390" s="140"/>
      <c r="E390" s="31"/>
      <c r="F390" s="140"/>
      <c r="G390" s="49"/>
      <c r="H390" s="141"/>
      <c r="I390" s="116"/>
      <c r="J390" s="482"/>
    </row>
    <row r="391" spans="1:10" s="118" customFormat="1" ht="13.5" thickBot="1" x14ac:dyDescent="0.25">
      <c r="A391" s="106"/>
      <c r="B391" s="143"/>
      <c r="C391" s="62" t="s">
        <v>3</v>
      </c>
      <c r="D391" s="125">
        <v>0.2</v>
      </c>
      <c r="E391" s="525">
        <f>Médecine!E391+Chirurgie!E391+Réanimation!E391+'Gynécologie-Obstétrique'!E391+Pédiatrie!E391+SSR!E391+SLD!E391+Psychiatrie!E391</f>
        <v>0</v>
      </c>
      <c r="F391" s="125">
        <f>E391*D391</f>
        <v>0</v>
      </c>
      <c r="G391" s="45">
        <v>0.4</v>
      </c>
      <c r="H391" s="127"/>
      <c r="I391" s="116"/>
      <c r="J391" s="482"/>
    </row>
    <row r="392" spans="1:10" s="118" customFormat="1" ht="13.5" thickBot="1" x14ac:dyDescent="0.25">
      <c r="A392" s="106"/>
      <c r="B392" s="193" t="s">
        <v>323</v>
      </c>
      <c r="C392" s="194"/>
      <c r="D392" s="195"/>
      <c r="E392" s="237"/>
      <c r="F392" s="195">
        <f>SUM(F391)</f>
        <v>0</v>
      </c>
      <c r="G392" s="196">
        <v>0.4</v>
      </c>
      <c r="H392" s="197">
        <f>F392/G392</f>
        <v>0</v>
      </c>
      <c r="I392" s="198" t="str">
        <f>IF(C8=0,"",H392/$C$8*1000)</f>
        <v/>
      </c>
      <c r="J392" s="152"/>
    </row>
    <row r="393" spans="1:10" s="118" customFormat="1" ht="13.5" thickBot="1" x14ac:dyDescent="0.25">
      <c r="A393" s="106"/>
      <c r="B393" s="143"/>
      <c r="C393" s="62" t="s">
        <v>2</v>
      </c>
      <c r="D393" s="125">
        <v>0.2</v>
      </c>
      <c r="E393" s="525">
        <f>Médecine!E393+Chirurgie!E393+Réanimation!E393+'Gynécologie-Obstétrique'!E393+Pédiatrie!E393+SSR!E393+SLD!E393+Psychiatrie!E393</f>
        <v>0</v>
      </c>
      <c r="F393" s="125">
        <f>E393*D393</f>
        <v>0</v>
      </c>
      <c r="G393" s="45">
        <v>0.4</v>
      </c>
      <c r="H393" s="127"/>
      <c r="I393" s="117"/>
      <c r="J393" s="482"/>
    </row>
    <row r="394" spans="1:10" s="118" customFormat="1" x14ac:dyDescent="0.2">
      <c r="A394" s="106"/>
      <c r="B394" s="193" t="s">
        <v>324</v>
      </c>
      <c r="C394" s="194"/>
      <c r="D394" s="195"/>
      <c r="E394" s="203"/>
      <c r="F394" s="195">
        <f>SUM(F393)</f>
        <v>0</v>
      </c>
      <c r="G394" s="196">
        <v>0.4</v>
      </c>
      <c r="H394" s="197">
        <f>F394/G394</f>
        <v>0</v>
      </c>
      <c r="I394" s="198" t="str">
        <f>IF(C8=0,"",H394/$C$8*1000)</f>
        <v/>
      </c>
      <c r="J394" s="152"/>
    </row>
    <row r="395" spans="1:10" s="118" customFormat="1" x14ac:dyDescent="0.2">
      <c r="A395" s="106"/>
      <c r="B395" s="132" t="s">
        <v>325</v>
      </c>
      <c r="C395" s="67"/>
      <c r="D395" s="6"/>
      <c r="E395" s="156"/>
      <c r="F395" s="6">
        <f>F392+F394</f>
        <v>0</v>
      </c>
      <c r="G395" s="46">
        <v>0.4</v>
      </c>
      <c r="H395" s="134">
        <f>F395/G395</f>
        <v>0</v>
      </c>
      <c r="I395" s="192" t="str">
        <f>IF(C8=0,"",H395/$C$8*1000)</f>
        <v/>
      </c>
      <c r="J395" s="152"/>
    </row>
    <row r="396" spans="1:10" s="118" customFormat="1" ht="13.5" thickBot="1" x14ac:dyDescent="0.25">
      <c r="A396" s="106" t="s">
        <v>168</v>
      </c>
      <c r="B396" s="161" t="s">
        <v>47</v>
      </c>
      <c r="C396" s="78" t="s">
        <v>82</v>
      </c>
      <c r="D396" s="140"/>
      <c r="E396" s="31"/>
      <c r="F396" s="140"/>
      <c r="G396" s="49"/>
      <c r="H396" s="141"/>
      <c r="I396" s="116"/>
      <c r="J396" s="482"/>
    </row>
    <row r="397" spans="1:10" s="118" customFormat="1" x14ac:dyDescent="0.2">
      <c r="A397" s="106"/>
      <c r="B397" s="124"/>
      <c r="C397" s="62" t="s">
        <v>3</v>
      </c>
      <c r="D397" s="125">
        <v>0.25</v>
      </c>
      <c r="E397" s="522">
        <f>Médecine!E397+Chirurgie!E397+Réanimation!E397+'Gynécologie-Obstétrique'!E397+Pédiatrie!E397+SSR!E397+SLD!E397+Psychiatrie!E397</f>
        <v>0</v>
      </c>
      <c r="F397" s="125">
        <f>E397*D397</f>
        <v>0</v>
      </c>
      <c r="G397" s="45">
        <v>1</v>
      </c>
      <c r="H397" s="174"/>
      <c r="I397" s="153"/>
      <c r="J397" s="482"/>
    </row>
    <row r="398" spans="1:10" s="118" customFormat="1" x14ac:dyDescent="0.2">
      <c r="A398" s="106"/>
      <c r="B398" s="143"/>
      <c r="C398" s="62" t="s">
        <v>3</v>
      </c>
      <c r="D398" s="125">
        <v>0.5</v>
      </c>
      <c r="E398" s="523">
        <f>Médecine!E398+Chirurgie!E398+Réanimation!E398+'Gynécologie-Obstétrique'!E398+Pédiatrie!E398+SSR!E398+SLD!E398+Psychiatrie!E398</f>
        <v>0</v>
      </c>
      <c r="F398" s="125">
        <f>E398*D398</f>
        <v>0</v>
      </c>
      <c r="G398" s="45">
        <v>1</v>
      </c>
      <c r="H398" s="127"/>
      <c r="I398" s="116"/>
      <c r="J398" s="482"/>
    </row>
    <row r="399" spans="1:10" s="118" customFormat="1" x14ac:dyDescent="0.2">
      <c r="A399" s="106"/>
      <c r="B399" s="143"/>
      <c r="C399" s="62" t="s">
        <v>3</v>
      </c>
      <c r="D399" s="125">
        <v>0.75</v>
      </c>
      <c r="E399" s="523">
        <f>Médecine!E399+Chirurgie!E399+Réanimation!E399+'Gynécologie-Obstétrique'!E399+Pédiatrie!E399+SSR!E399+SLD!E399+Psychiatrie!E399</f>
        <v>0</v>
      </c>
      <c r="F399" s="125">
        <f>E399*D399</f>
        <v>0</v>
      </c>
      <c r="G399" s="45">
        <v>1</v>
      </c>
      <c r="H399" s="127"/>
      <c r="I399" s="116"/>
      <c r="J399" s="482"/>
    </row>
    <row r="400" spans="1:10" s="118" customFormat="1" ht="13.5" thickBot="1" x14ac:dyDescent="0.25">
      <c r="A400" s="106"/>
      <c r="B400" s="7" t="s">
        <v>192</v>
      </c>
      <c r="C400" s="62" t="s">
        <v>3</v>
      </c>
      <c r="D400" s="125">
        <v>10</v>
      </c>
      <c r="E400" s="486">
        <f>Médecine!E400+Chirurgie!E400+Réanimation!E400+'Gynécologie-Obstétrique'!E400+Pédiatrie!E400+SSR!E400+SLD!E400+Psychiatrie!E400</f>
        <v>0</v>
      </c>
      <c r="F400" s="125">
        <f>E400*D400</f>
        <v>0</v>
      </c>
      <c r="G400" s="45">
        <v>1</v>
      </c>
      <c r="H400" s="127"/>
      <c r="I400" s="116"/>
      <c r="J400" s="482"/>
    </row>
    <row r="401" spans="1:10" s="118" customFormat="1" ht="13.5" thickBot="1" x14ac:dyDescent="0.25">
      <c r="A401" s="106"/>
      <c r="B401" s="193" t="s">
        <v>326</v>
      </c>
      <c r="C401" s="194"/>
      <c r="D401" s="195"/>
      <c r="E401" s="203"/>
      <c r="F401" s="195">
        <f>SUM(F397:F400)</f>
        <v>0</v>
      </c>
      <c r="G401" s="196">
        <v>1</v>
      </c>
      <c r="H401" s="197">
        <f>F401/G401</f>
        <v>0</v>
      </c>
      <c r="I401" s="198" t="str">
        <f>IF(C8=0,"",H401/$C$8*1000)</f>
        <v/>
      </c>
      <c r="J401" s="152"/>
    </row>
    <row r="402" spans="1:10" s="118" customFormat="1" x14ac:dyDescent="0.2">
      <c r="A402" s="106"/>
      <c r="B402" s="143"/>
      <c r="C402" s="62" t="s">
        <v>2</v>
      </c>
      <c r="D402" s="125">
        <v>0.2</v>
      </c>
      <c r="E402" s="522">
        <f>Médecine!E402+Chirurgie!E402+Réanimation!E402+'Gynécologie-Obstétrique'!E402+Pédiatrie!E402+SSR!E402+SLD!E402+Psychiatrie!E402</f>
        <v>0</v>
      </c>
      <c r="F402" s="125">
        <f>E402*D402</f>
        <v>0</v>
      </c>
      <c r="G402" s="452">
        <v>0.8</v>
      </c>
      <c r="H402" s="127"/>
      <c r="I402" s="116"/>
      <c r="J402" s="482"/>
    </row>
    <row r="403" spans="1:10" s="118" customFormat="1" ht="13.5" thickBot="1" x14ac:dyDescent="0.25">
      <c r="A403" s="106"/>
      <c r="B403" s="143"/>
      <c r="C403" s="62" t="s">
        <v>2</v>
      </c>
      <c r="D403" s="125">
        <v>0.4</v>
      </c>
      <c r="E403" s="486">
        <f>Médecine!E403+Chirurgie!E403+Réanimation!E403+'Gynécologie-Obstétrique'!E403+Pédiatrie!E403+SSR!E403+SLD!E403+Psychiatrie!E403</f>
        <v>0</v>
      </c>
      <c r="F403" s="125">
        <f>E403*D403</f>
        <v>0</v>
      </c>
      <c r="G403" s="452">
        <v>0.8</v>
      </c>
      <c r="H403" s="127"/>
      <c r="I403" s="116"/>
      <c r="J403" s="482"/>
    </row>
    <row r="404" spans="1:10" s="118" customFormat="1" x14ac:dyDescent="0.2">
      <c r="A404" s="106"/>
      <c r="B404" s="193" t="s">
        <v>327</v>
      </c>
      <c r="C404" s="194"/>
      <c r="D404" s="195"/>
      <c r="E404" s="203"/>
      <c r="F404" s="195">
        <f>SUM(F402:F403)</f>
        <v>0</v>
      </c>
      <c r="G404" s="450">
        <v>0.8</v>
      </c>
      <c r="H404" s="197">
        <f>F404/G404</f>
        <v>0</v>
      </c>
      <c r="I404" s="198" t="str">
        <f>IF(C8=0,"",H404/$C$8*1000)</f>
        <v/>
      </c>
      <c r="J404" s="152"/>
    </row>
    <row r="405" spans="1:10" s="118" customFormat="1" x14ac:dyDescent="0.2">
      <c r="A405" s="106"/>
      <c r="B405" s="132" t="s">
        <v>328</v>
      </c>
      <c r="C405" s="67"/>
      <c r="D405" s="6"/>
      <c r="E405" s="156"/>
      <c r="F405" s="6"/>
      <c r="G405" s="46"/>
      <c r="H405" s="134">
        <f>SUM(H404,H401)</f>
        <v>0</v>
      </c>
      <c r="I405" s="192" t="str">
        <f>IF($C$8=0,"",H405/$C$8*1000)</f>
        <v/>
      </c>
      <c r="J405" s="152"/>
    </row>
    <row r="406" spans="1:10" s="118" customFormat="1" ht="13.5" thickBot="1" x14ac:dyDescent="0.25">
      <c r="A406" s="106" t="s">
        <v>169</v>
      </c>
      <c r="B406" s="161" t="s">
        <v>48</v>
      </c>
      <c r="C406" s="64"/>
      <c r="D406" s="140"/>
      <c r="E406" s="31"/>
      <c r="F406" s="140"/>
      <c r="G406" s="49"/>
      <c r="H406" s="141"/>
      <c r="I406" s="117"/>
      <c r="J406" s="482"/>
    </row>
    <row r="407" spans="1:10" s="118" customFormat="1" ht="13.5" thickBot="1" x14ac:dyDescent="0.25">
      <c r="A407" s="106"/>
      <c r="B407" s="143"/>
      <c r="C407" s="62" t="s">
        <v>3</v>
      </c>
      <c r="D407" s="125">
        <v>0.5</v>
      </c>
      <c r="E407" s="522">
        <f>Médecine!E407+Chirurgie!E407+Réanimation!E407+'Gynécologie-Obstétrique'!E407+Pédiatrie!E407+SSR!E407+SLD!E407+Psychiatrie!E407</f>
        <v>0</v>
      </c>
      <c r="F407" s="125">
        <f>E407*D407</f>
        <v>0</v>
      </c>
      <c r="G407" s="47">
        <v>0.5</v>
      </c>
      <c r="H407" s="127"/>
      <c r="I407" s="117"/>
      <c r="J407" s="482"/>
    </row>
    <row r="408" spans="1:10" s="118" customFormat="1" ht="13.5" thickBot="1" x14ac:dyDescent="0.25">
      <c r="A408" s="106"/>
      <c r="B408" s="193" t="s">
        <v>329</v>
      </c>
      <c r="C408" s="194"/>
      <c r="D408" s="195"/>
      <c r="E408" s="234"/>
      <c r="F408" s="195">
        <f>SUM(F407)</f>
        <v>0</v>
      </c>
      <c r="G408" s="196">
        <v>0.5</v>
      </c>
      <c r="H408" s="197">
        <f>F408/G408</f>
        <v>0</v>
      </c>
      <c r="I408" s="198" t="str">
        <f>IF($C$8=0,"",H408/$C$8*1000)</f>
        <v/>
      </c>
      <c r="J408" s="152"/>
    </row>
    <row r="409" spans="1:10" s="118" customFormat="1" x14ac:dyDescent="0.2">
      <c r="A409" s="106"/>
      <c r="B409" s="143"/>
      <c r="C409" s="62" t="s">
        <v>2</v>
      </c>
      <c r="D409" s="125">
        <v>0.25</v>
      </c>
      <c r="E409" s="522">
        <f>Médecine!E409+Chirurgie!E409+Réanimation!E409+'Gynécologie-Obstétrique'!E409+Pédiatrie!E409+SSR!E409+SLD!E409+Psychiatrie!E409</f>
        <v>0</v>
      </c>
      <c r="F409" s="125">
        <f>E409*D409</f>
        <v>0</v>
      </c>
      <c r="G409" s="47">
        <v>0.5</v>
      </c>
      <c r="H409" s="127"/>
      <c r="I409" s="117"/>
      <c r="J409" s="482"/>
    </row>
    <row r="410" spans="1:10" s="118" customFormat="1" ht="13.5" thickBot="1" x14ac:dyDescent="0.25">
      <c r="A410" s="106"/>
      <c r="B410" s="143"/>
      <c r="C410" s="62" t="s">
        <v>2</v>
      </c>
      <c r="D410" s="125">
        <v>0.5</v>
      </c>
      <c r="E410" s="486">
        <f>Médecine!E410+Chirurgie!E410+Réanimation!E410+'Gynécologie-Obstétrique'!E410+Pédiatrie!E410+SSR!E410+SLD!E410+Psychiatrie!E410</f>
        <v>0</v>
      </c>
      <c r="F410" s="125">
        <f>E410*D410</f>
        <v>0</v>
      </c>
      <c r="G410" s="47">
        <v>0.5</v>
      </c>
      <c r="H410" s="127"/>
      <c r="I410" s="117"/>
      <c r="J410" s="482"/>
    </row>
    <row r="411" spans="1:10" s="118" customFormat="1" x14ac:dyDescent="0.2">
      <c r="A411" s="106"/>
      <c r="B411" s="193" t="s">
        <v>330</v>
      </c>
      <c r="C411" s="194"/>
      <c r="D411" s="195"/>
      <c r="E411" s="203"/>
      <c r="F411" s="195">
        <f>SUM(F409:F410)</f>
        <v>0</v>
      </c>
      <c r="G411" s="196">
        <v>0.5</v>
      </c>
      <c r="H411" s="197">
        <f>F411/G411</f>
        <v>0</v>
      </c>
      <c r="I411" s="198" t="str">
        <f>IF($C$8=0,"",H411/$C$8*1000)</f>
        <v/>
      </c>
      <c r="J411" s="152"/>
    </row>
    <row r="412" spans="1:10" s="118" customFormat="1" x14ac:dyDescent="0.2">
      <c r="A412" s="106"/>
      <c r="B412" s="158" t="s">
        <v>331</v>
      </c>
      <c r="C412" s="70"/>
      <c r="D412" s="159"/>
      <c r="E412" s="233"/>
      <c r="F412" s="159">
        <f>F408+F411</f>
        <v>0</v>
      </c>
      <c r="G412" s="53">
        <v>0.5</v>
      </c>
      <c r="H412" s="165">
        <f>F412/G412</f>
        <v>0</v>
      </c>
      <c r="I412" s="192" t="str">
        <f>IF($C$8=0,"",H412/$C$8*1000)</f>
        <v/>
      </c>
      <c r="J412" s="152"/>
    </row>
    <row r="413" spans="1:10" s="118" customFormat="1" ht="13.5" thickBot="1" x14ac:dyDescent="0.25">
      <c r="A413" s="106" t="s">
        <v>448</v>
      </c>
      <c r="B413" s="139" t="s">
        <v>64</v>
      </c>
      <c r="C413" s="64"/>
      <c r="D413" s="140"/>
      <c r="E413" s="31"/>
      <c r="F413" s="140"/>
      <c r="G413" s="49"/>
      <c r="H413" s="141"/>
      <c r="I413" s="117"/>
      <c r="J413" s="482"/>
    </row>
    <row r="414" spans="1:10" s="118" customFormat="1" x14ac:dyDescent="0.2">
      <c r="A414" s="106"/>
      <c r="B414" s="124"/>
      <c r="C414" s="63" t="s">
        <v>3</v>
      </c>
      <c r="D414" s="135">
        <v>0.4</v>
      </c>
      <c r="E414" s="522">
        <f>Médecine!E414+Chirurgie!E414+Réanimation!E414+'Gynécologie-Obstétrique'!E414+Pédiatrie!E414+SSR!E414+SLD!E414+Psychiatrie!E414</f>
        <v>0</v>
      </c>
      <c r="F414" s="135">
        <f>E414*D414</f>
        <v>0</v>
      </c>
      <c r="G414" s="47">
        <v>0.4</v>
      </c>
      <c r="H414" s="137"/>
      <c r="I414" s="117"/>
      <c r="J414" s="482"/>
    </row>
    <row r="415" spans="1:10" s="118" customFormat="1" ht="13.5" thickBot="1" x14ac:dyDescent="0.25">
      <c r="A415" s="106"/>
      <c r="B415" s="193" t="s">
        <v>445</v>
      </c>
      <c r="C415" s="194"/>
      <c r="D415" s="195"/>
      <c r="E415" s="203"/>
      <c r="F415" s="195">
        <f>SUM(F414)</f>
        <v>0</v>
      </c>
      <c r="G415" s="196">
        <v>0.4</v>
      </c>
      <c r="H415" s="197">
        <f>F415/G415</f>
        <v>0</v>
      </c>
      <c r="I415" s="198" t="str">
        <f>IF($C$8=0,"",H415/$C$8*1000)</f>
        <v/>
      </c>
      <c r="J415" s="152"/>
    </row>
    <row r="416" spans="1:10" s="118" customFormat="1" x14ac:dyDescent="0.2">
      <c r="A416" s="106"/>
      <c r="B416" s="124"/>
      <c r="C416" s="62" t="s">
        <v>2</v>
      </c>
      <c r="D416" s="135">
        <v>0.4</v>
      </c>
      <c r="E416" s="522">
        <f>Médecine!E416+Chirurgie!E416+Réanimation!E416+'Gynécologie-Obstétrique'!E416+Pédiatrie!E416+SSR!E416+SLD!E416+Psychiatrie!E416</f>
        <v>0</v>
      </c>
      <c r="F416" s="135">
        <f>E416*D416</f>
        <v>0</v>
      </c>
      <c r="G416" s="47">
        <v>0.4</v>
      </c>
      <c r="H416" s="137"/>
      <c r="I416" s="117"/>
      <c r="J416" s="482"/>
    </row>
    <row r="417" spans="1:10" s="118" customFormat="1" x14ac:dyDescent="0.2">
      <c r="A417" s="106"/>
      <c r="B417" s="193" t="s">
        <v>446</v>
      </c>
      <c r="C417" s="194"/>
      <c r="D417" s="195"/>
      <c r="E417" s="203"/>
      <c r="F417" s="195">
        <f>SUM(F416)</f>
        <v>0</v>
      </c>
      <c r="G417" s="196">
        <v>0.4</v>
      </c>
      <c r="H417" s="197">
        <f>F417/G417</f>
        <v>0</v>
      </c>
      <c r="I417" s="198" t="str">
        <f>IF($C$8=0,"",H417/$C$8*1000)</f>
        <v/>
      </c>
      <c r="J417" s="152"/>
    </row>
    <row r="418" spans="1:10" s="118" customFormat="1" x14ac:dyDescent="0.2">
      <c r="A418" s="106"/>
      <c r="B418" s="158" t="s">
        <v>447</v>
      </c>
      <c r="C418" s="70"/>
      <c r="D418" s="159"/>
      <c r="E418" s="156"/>
      <c r="F418" s="159">
        <f>F415+F417</f>
        <v>0</v>
      </c>
      <c r="G418" s="53">
        <v>0.4</v>
      </c>
      <c r="H418" s="165">
        <f>F418/G418</f>
        <v>0</v>
      </c>
      <c r="I418" s="192" t="str">
        <f>IF($C$8=0,"",H418/$C$8*1000)</f>
        <v/>
      </c>
      <c r="J418" s="152"/>
    </row>
    <row r="419" spans="1:10" s="118" customFormat="1" ht="13.5" thickBot="1" x14ac:dyDescent="0.25">
      <c r="A419" s="106" t="s">
        <v>170</v>
      </c>
      <c r="B419" s="139" t="s">
        <v>118</v>
      </c>
      <c r="C419" s="64"/>
      <c r="D419" s="140"/>
      <c r="E419" s="120"/>
      <c r="F419" s="140"/>
      <c r="G419" s="49"/>
      <c r="H419" s="141"/>
      <c r="I419" s="117"/>
      <c r="J419" s="482"/>
    </row>
    <row r="420" spans="1:10" s="118" customFormat="1" x14ac:dyDescent="0.2">
      <c r="A420" s="106"/>
      <c r="B420" s="124"/>
      <c r="C420" s="63" t="s">
        <v>3</v>
      </c>
      <c r="D420" s="135">
        <v>0.4</v>
      </c>
      <c r="E420" s="522">
        <f>Médecine!E420+Chirurgie!E420+Réanimation!E420+'Gynécologie-Obstétrique'!E420+Pédiatrie!E420+SSR!E420+SLD!E420+Psychiatrie!E420</f>
        <v>0</v>
      </c>
      <c r="F420" s="135">
        <f>E420*D420</f>
        <v>0</v>
      </c>
      <c r="G420" s="47">
        <v>0.4</v>
      </c>
      <c r="H420" s="165">
        <f>F420/G420</f>
        <v>0</v>
      </c>
      <c r="I420" s="192" t="str">
        <f>IF($C$8=0,"",H420/$C$8*1000)</f>
        <v/>
      </c>
      <c r="J420" s="152"/>
    </row>
    <row r="421" spans="1:10" s="118" customFormat="1" ht="13.5" thickBot="1" x14ac:dyDescent="0.25">
      <c r="A421" s="106" t="s">
        <v>720</v>
      </c>
      <c r="B421" s="39" t="s">
        <v>721</v>
      </c>
      <c r="C421" s="421"/>
      <c r="D421" s="422"/>
      <c r="E421" s="517"/>
      <c r="F421" s="422"/>
      <c r="G421" s="422"/>
      <c r="H421" s="428"/>
      <c r="I421" s="192"/>
      <c r="J421" s="152"/>
    </row>
    <row r="422" spans="1:10" s="118" customFormat="1" x14ac:dyDescent="0.2">
      <c r="A422" s="106"/>
      <c r="B422" s="17"/>
      <c r="C422" s="457" t="s">
        <v>3</v>
      </c>
      <c r="D422" s="284">
        <v>0.45</v>
      </c>
      <c r="E422" s="522">
        <f>Médecine!E422+Chirurgie!E422+Réanimation!E422+'Gynécologie-Obstétrique'!E422+Pédiatrie!E422+SSR!E422+SLD!E422+Psychiatrie!E422</f>
        <v>0</v>
      </c>
      <c r="F422" s="284">
        <f>E422*D422</f>
        <v>0</v>
      </c>
      <c r="G422" s="453">
        <v>0.9</v>
      </c>
      <c r="H422" s="430"/>
      <c r="I422" s="192"/>
      <c r="J422" s="152"/>
    </row>
    <row r="423" spans="1:10" s="118" customFormat="1" ht="13.5" thickBot="1" x14ac:dyDescent="0.25">
      <c r="A423" s="106"/>
      <c r="B423" s="464" t="s">
        <v>722</v>
      </c>
      <c r="C423" s="471"/>
      <c r="D423" s="467"/>
      <c r="E423" s="518"/>
      <c r="F423" s="467">
        <f>SUM(F422)</f>
        <v>0</v>
      </c>
      <c r="G423" s="470">
        <v>0.9</v>
      </c>
      <c r="H423" s="468">
        <f>F423/G423</f>
        <v>0</v>
      </c>
      <c r="I423" s="425" t="str">
        <f>IF($C$8=0,"",H423/$C$8*1000)</f>
        <v/>
      </c>
      <c r="J423" s="152"/>
    </row>
    <row r="424" spans="1:10" s="118" customFormat="1" x14ac:dyDescent="0.2">
      <c r="A424" s="106"/>
      <c r="B424" s="17"/>
      <c r="C424" s="472" t="s">
        <v>2</v>
      </c>
      <c r="D424" s="284">
        <v>0.3</v>
      </c>
      <c r="E424" s="522">
        <f>Médecine!E424+Chirurgie!E424+Réanimation!E424+'Gynécologie-Obstétrique'!E424+Pédiatrie!E424+SSR!E424+SLD!E424+Psychiatrie!E424</f>
        <v>0</v>
      </c>
      <c r="F424" s="284">
        <f>E424*D424</f>
        <v>0</v>
      </c>
      <c r="G424" s="453">
        <v>0.6</v>
      </c>
      <c r="H424" s="469"/>
      <c r="I424" s="192"/>
      <c r="J424" s="152"/>
    </row>
    <row r="425" spans="1:10" s="118" customFormat="1" x14ac:dyDescent="0.2">
      <c r="A425" s="106"/>
      <c r="B425" s="464" t="s">
        <v>723</v>
      </c>
      <c r="C425" s="431"/>
      <c r="D425" s="431"/>
      <c r="E425" s="518"/>
      <c r="F425" s="467">
        <f>SUM(F424)</f>
        <v>0</v>
      </c>
      <c r="G425" s="470">
        <v>0.6</v>
      </c>
      <c r="H425" s="468">
        <f>F425/G425</f>
        <v>0</v>
      </c>
      <c r="I425" s="425" t="str">
        <f t="shared" ref="I425:I430" si="1">IF($C$8=0,"",H425/$C$8*1000)</f>
        <v/>
      </c>
      <c r="J425" s="152"/>
    </row>
    <row r="426" spans="1:10" s="118" customFormat="1" x14ac:dyDescent="0.2">
      <c r="A426" s="106"/>
      <c r="B426" s="465" t="s">
        <v>724</v>
      </c>
      <c r="C426" s="432"/>
      <c r="D426" s="433"/>
      <c r="E426" s="519"/>
      <c r="F426" s="433"/>
      <c r="G426" s="433"/>
      <c r="H426" s="463">
        <f>SUM(H423,H425)</f>
        <v>0</v>
      </c>
      <c r="I426" s="192" t="str">
        <f t="shared" si="1"/>
        <v/>
      </c>
      <c r="J426" s="152"/>
    </row>
    <row r="427" spans="1:10" s="118" customFormat="1" x14ac:dyDescent="0.2">
      <c r="A427" s="106"/>
      <c r="B427" s="466" t="s">
        <v>334</v>
      </c>
      <c r="C427" s="414"/>
      <c r="D427" s="413"/>
      <c r="E427" s="415"/>
      <c r="F427" s="413"/>
      <c r="G427" s="413"/>
      <c r="H427" s="33">
        <f>H389+H392+H401+H408+H415+H420+H423</f>
        <v>0</v>
      </c>
      <c r="I427" s="109" t="str">
        <f t="shared" si="1"/>
        <v/>
      </c>
      <c r="J427" s="152"/>
    </row>
    <row r="428" spans="1:10" s="118" customFormat="1" x14ac:dyDescent="0.2">
      <c r="A428" s="106"/>
      <c r="B428" s="466" t="s">
        <v>335</v>
      </c>
      <c r="C428" s="414"/>
      <c r="D428" s="413"/>
      <c r="E428" s="415"/>
      <c r="F428" s="413"/>
      <c r="G428" s="413"/>
      <c r="H428" s="33">
        <f>H394+H404+H411+H417+H425</f>
        <v>0</v>
      </c>
      <c r="I428" s="109" t="str">
        <f t="shared" si="1"/>
        <v/>
      </c>
      <c r="J428" s="152"/>
    </row>
    <row r="429" spans="1:10" s="118" customFormat="1" x14ac:dyDescent="0.2">
      <c r="A429" s="106" t="s">
        <v>100</v>
      </c>
      <c r="B429" s="178" t="s">
        <v>333</v>
      </c>
      <c r="C429" s="69"/>
      <c r="D429" s="178"/>
      <c r="E429" s="239"/>
      <c r="F429" s="178"/>
      <c r="G429" s="58"/>
      <c r="H429" s="27">
        <f>H427+H428</f>
        <v>0</v>
      </c>
      <c r="I429" s="109" t="str">
        <f t="shared" si="1"/>
        <v/>
      </c>
      <c r="J429" s="152"/>
    </row>
    <row r="430" spans="1:10" s="118" customFormat="1" x14ac:dyDescent="0.2">
      <c r="A430" s="252" t="s">
        <v>98</v>
      </c>
      <c r="B430" s="254" t="s">
        <v>332</v>
      </c>
      <c r="C430" s="417"/>
      <c r="D430" s="416"/>
      <c r="E430" s="418"/>
      <c r="F430" s="416"/>
      <c r="G430" s="416"/>
      <c r="H430" s="255">
        <f>H429</f>
        <v>0</v>
      </c>
      <c r="I430" s="250" t="str">
        <f t="shared" si="1"/>
        <v/>
      </c>
      <c r="J430" s="14"/>
    </row>
    <row r="431" spans="1:10" s="118" customFormat="1" x14ac:dyDescent="0.2">
      <c r="A431" s="106"/>
      <c r="B431" s="179"/>
      <c r="C431" s="63"/>
      <c r="D431" s="179"/>
      <c r="E431" s="240"/>
      <c r="F431" s="179"/>
      <c r="G431" s="59"/>
      <c r="H431" s="180"/>
      <c r="I431" s="117"/>
      <c r="J431" s="482"/>
    </row>
    <row r="432" spans="1:10" s="118" customFormat="1" x14ac:dyDescent="0.2">
      <c r="A432" s="106" t="s">
        <v>103</v>
      </c>
      <c r="B432" s="18" t="s">
        <v>54</v>
      </c>
      <c r="C432" s="62"/>
      <c r="D432" s="125"/>
      <c r="E432" s="241"/>
      <c r="F432" s="125"/>
      <c r="G432" s="45"/>
      <c r="H432" s="174"/>
      <c r="I432" s="117"/>
      <c r="J432" s="482"/>
    </row>
    <row r="433" spans="1:10" s="118" customFormat="1" ht="13.5" thickBot="1" x14ac:dyDescent="0.25">
      <c r="A433" s="106" t="s">
        <v>175</v>
      </c>
      <c r="B433" s="161" t="s">
        <v>55</v>
      </c>
      <c r="C433" s="64"/>
      <c r="D433" s="140"/>
      <c r="E433" s="31"/>
      <c r="F433" s="140"/>
      <c r="G433" s="49"/>
      <c r="H433" s="141"/>
      <c r="I433" s="117"/>
      <c r="J433" s="482"/>
    </row>
    <row r="434" spans="1:10" s="118" customFormat="1" ht="13.5" thickBot="1" x14ac:dyDescent="0.25">
      <c r="A434" s="106"/>
      <c r="B434" s="143"/>
      <c r="C434" s="62" t="s">
        <v>3</v>
      </c>
      <c r="D434" s="125">
        <v>0.25</v>
      </c>
      <c r="E434" s="522">
        <f>Médecine!E434+Chirurgie!E434+Réanimation!E434+'Gynécologie-Obstétrique'!E434+Pédiatrie!E434+SSR!E434+SLD!E434+Psychiatrie!E434</f>
        <v>0</v>
      </c>
      <c r="F434" s="125">
        <f>E434*D434</f>
        <v>0</v>
      </c>
      <c r="G434" s="45">
        <v>1.5</v>
      </c>
      <c r="H434" s="127"/>
      <c r="I434" s="117"/>
      <c r="J434" s="482"/>
    </row>
    <row r="435" spans="1:10" s="118" customFormat="1" ht="13.5" thickBot="1" x14ac:dyDescent="0.25">
      <c r="A435" s="106"/>
      <c r="B435" s="193" t="s">
        <v>336</v>
      </c>
      <c r="C435" s="194"/>
      <c r="D435" s="195"/>
      <c r="E435" s="237"/>
      <c r="F435" s="195">
        <f>SUM(F434)</f>
        <v>0</v>
      </c>
      <c r="G435" s="196">
        <v>1.5</v>
      </c>
      <c r="H435" s="197">
        <f>F435/G435</f>
        <v>0</v>
      </c>
      <c r="I435" s="198" t="str">
        <f>IF($C$8=0,"",H435/$C$8*1000)</f>
        <v/>
      </c>
      <c r="J435" s="152"/>
    </row>
    <row r="436" spans="1:10" s="118" customFormat="1" x14ac:dyDescent="0.2">
      <c r="A436" s="106"/>
      <c r="B436" s="143"/>
      <c r="C436" s="62" t="s">
        <v>2</v>
      </c>
      <c r="D436" s="125">
        <v>0.75</v>
      </c>
      <c r="E436" s="522">
        <f>Médecine!E436+Chirurgie!E436+Réanimation!E436+'Gynécologie-Obstétrique'!E436+Pédiatrie!E436+SSR!E436+SLD!E436+Psychiatrie!E436</f>
        <v>0</v>
      </c>
      <c r="F436" s="125">
        <f>E436*D436</f>
        <v>0</v>
      </c>
      <c r="G436" s="45">
        <v>1.5</v>
      </c>
      <c r="H436" s="127"/>
      <c r="I436" s="117"/>
      <c r="J436" s="482"/>
    </row>
    <row r="437" spans="1:10" s="118" customFormat="1" x14ac:dyDescent="0.2">
      <c r="A437" s="106"/>
      <c r="B437" s="211" t="s">
        <v>337</v>
      </c>
      <c r="C437" s="212"/>
      <c r="D437" s="213"/>
      <c r="E437" s="242"/>
      <c r="F437" s="213">
        <f>SUM(F436)</f>
        <v>0</v>
      </c>
      <c r="G437" s="214">
        <v>1.5</v>
      </c>
      <c r="H437" s="215">
        <f>F437/G437</f>
        <v>0</v>
      </c>
      <c r="I437" s="198" t="str">
        <f>IF($C$8=0,"",H437/$C$8*1000)</f>
        <v/>
      </c>
      <c r="J437" s="152"/>
    </row>
    <row r="438" spans="1:10" s="118" customFormat="1" x14ac:dyDescent="0.2">
      <c r="A438" s="252" t="s">
        <v>234</v>
      </c>
      <c r="B438" s="246" t="s">
        <v>482</v>
      </c>
      <c r="C438" s="247"/>
      <c r="D438" s="246"/>
      <c r="E438" s="253"/>
      <c r="F438" s="246"/>
      <c r="G438" s="248"/>
      <c r="H438" s="249">
        <f>H435+H437</f>
        <v>0</v>
      </c>
      <c r="I438" s="250" t="str">
        <f>IF($C$8=0,"",H438/$C$8*1000)</f>
        <v/>
      </c>
      <c r="J438" s="14"/>
    </row>
    <row r="439" spans="1:10" s="118" customFormat="1" x14ac:dyDescent="0.2">
      <c r="A439" s="106"/>
      <c r="B439" s="135"/>
      <c r="C439" s="63"/>
      <c r="D439" s="135"/>
      <c r="E439" s="120"/>
      <c r="F439" s="135"/>
      <c r="G439" s="47"/>
      <c r="H439" s="152"/>
      <c r="I439" s="117"/>
      <c r="J439" s="482"/>
    </row>
    <row r="440" spans="1:10" s="118" customFormat="1" x14ac:dyDescent="0.2">
      <c r="A440" s="106" t="s">
        <v>105</v>
      </c>
      <c r="B440" s="16" t="s">
        <v>56</v>
      </c>
      <c r="C440" s="63"/>
      <c r="D440" s="135"/>
      <c r="E440" s="120"/>
      <c r="F440" s="135"/>
      <c r="G440" s="47"/>
      <c r="H440" s="152"/>
      <c r="I440" s="117"/>
      <c r="J440" s="482"/>
    </row>
    <row r="441" spans="1:10" s="118" customFormat="1" x14ac:dyDescent="0.2">
      <c r="A441" s="106" t="s">
        <v>101</v>
      </c>
      <c r="B441" s="10" t="s">
        <v>486</v>
      </c>
      <c r="C441" s="76"/>
      <c r="D441" s="145"/>
      <c r="E441" s="167"/>
      <c r="F441" s="145"/>
      <c r="G441" s="57"/>
      <c r="H441" s="117"/>
      <c r="I441" s="117"/>
      <c r="J441" s="482"/>
    </row>
    <row r="442" spans="1:10" s="118" customFormat="1" ht="13.5" thickBot="1" x14ac:dyDescent="0.25">
      <c r="A442" s="106" t="s">
        <v>171</v>
      </c>
      <c r="B442" s="139" t="s">
        <v>49</v>
      </c>
      <c r="C442" s="64"/>
      <c r="D442" s="140"/>
      <c r="E442" s="31"/>
      <c r="F442" s="140"/>
      <c r="G442" s="49"/>
      <c r="H442" s="141"/>
      <c r="I442" s="117"/>
      <c r="J442" s="482"/>
    </row>
    <row r="443" spans="1:10" s="118" customFormat="1" x14ac:dyDescent="0.2">
      <c r="A443" s="106"/>
      <c r="B443" s="143"/>
      <c r="C443" s="62" t="s">
        <v>2</v>
      </c>
      <c r="D443" s="125">
        <v>0.125</v>
      </c>
      <c r="E443" s="522">
        <f>Médecine!E443+Chirurgie!E443+Réanimation!E443+'Gynécologie-Obstétrique'!E443+Pédiatrie!E443+SSR!E443+SLD!E443+Psychiatrie!E443</f>
        <v>0</v>
      </c>
      <c r="F443" s="125">
        <f>E443*D443</f>
        <v>0</v>
      </c>
      <c r="G443" s="45">
        <v>2</v>
      </c>
      <c r="H443" s="127"/>
      <c r="I443" s="117"/>
      <c r="J443" s="482"/>
    </row>
    <row r="444" spans="1:10" s="118" customFormat="1" x14ac:dyDescent="0.2">
      <c r="A444" s="106"/>
      <c r="B444" s="143"/>
      <c r="C444" s="62" t="s">
        <v>2</v>
      </c>
      <c r="D444" s="125">
        <v>0.25</v>
      </c>
      <c r="E444" s="523">
        <f>Médecine!E444+Chirurgie!E444+Réanimation!E444+'Gynécologie-Obstétrique'!E444+Pédiatrie!E444+SSR!E444+SLD!E444+Psychiatrie!E444</f>
        <v>0</v>
      </c>
      <c r="F444" s="125">
        <f>E444*D444</f>
        <v>0</v>
      </c>
      <c r="G444" s="45">
        <v>2</v>
      </c>
      <c r="H444" s="127"/>
      <c r="I444" s="117"/>
      <c r="J444" s="482"/>
    </row>
    <row r="445" spans="1:10" s="118" customFormat="1" x14ac:dyDescent="0.2">
      <c r="A445" s="106"/>
      <c r="B445" s="143"/>
      <c r="C445" s="62" t="s">
        <v>2</v>
      </c>
      <c r="D445" s="125">
        <v>0.5</v>
      </c>
      <c r="E445" s="523">
        <f>Médecine!E445+Chirurgie!E445+Réanimation!E445+'Gynécologie-Obstétrique'!E445+Pédiatrie!E445+SSR!E445+SLD!E445+Psychiatrie!E445</f>
        <v>0</v>
      </c>
      <c r="F445" s="125">
        <f>E445*D445</f>
        <v>0</v>
      </c>
      <c r="G445" s="45">
        <v>2</v>
      </c>
      <c r="H445" s="127"/>
      <c r="I445" s="117"/>
      <c r="J445" s="482"/>
    </row>
    <row r="446" spans="1:10" s="118" customFormat="1" ht="13.5" thickBot="1" x14ac:dyDescent="0.25">
      <c r="A446" s="106"/>
      <c r="B446" s="143"/>
      <c r="C446" s="62" t="s">
        <v>2</v>
      </c>
      <c r="D446" s="125">
        <v>1</v>
      </c>
      <c r="E446" s="486">
        <f>Médecine!E446+Chirurgie!E446+Réanimation!E446+'Gynécologie-Obstétrique'!E446+Pédiatrie!E446+SSR!E446+SLD!E446+Psychiatrie!E446</f>
        <v>0</v>
      </c>
      <c r="F446" s="125">
        <f>E446*D446</f>
        <v>0</v>
      </c>
      <c r="G446" s="45">
        <v>2</v>
      </c>
      <c r="H446" s="127"/>
      <c r="I446" s="117"/>
      <c r="J446" s="482"/>
    </row>
    <row r="447" spans="1:10" s="118" customFormat="1" x14ac:dyDescent="0.2">
      <c r="A447" s="106"/>
      <c r="B447" s="132" t="s">
        <v>338</v>
      </c>
      <c r="C447" s="67"/>
      <c r="D447" s="6"/>
      <c r="E447" s="156"/>
      <c r="F447" s="6">
        <f>SUM(F443:F446)</f>
        <v>0</v>
      </c>
      <c r="G447" s="46">
        <v>2</v>
      </c>
      <c r="H447" s="134">
        <f>F447/G447</f>
        <v>0</v>
      </c>
      <c r="I447" s="192" t="str">
        <f>IF($C$8=0,"",H447/$C$8*1000)</f>
        <v/>
      </c>
      <c r="J447" s="152"/>
    </row>
    <row r="448" spans="1:10" s="118" customFormat="1" ht="13.5" thickBot="1" x14ac:dyDescent="0.25">
      <c r="A448" s="106" t="s">
        <v>172</v>
      </c>
      <c r="B448" s="143" t="s">
        <v>50</v>
      </c>
      <c r="C448" s="63"/>
      <c r="D448" s="135"/>
      <c r="E448" s="120"/>
      <c r="F448" s="135"/>
      <c r="G448" s="47"/>
      <c r="H448" s="137"/>
      <c r="I448" s="117"/>
      <c r="J448" s="482"/>
    </row>
    <row r="449" spans="1:10" s="118" customFormat="1" x14ac:dyDescent="0.2">
      <c r="A449" s="106"/>
      <c r="B449" s="143"/>
      <c r="C449" s="62" t="s">
        <v>2</v>
      </c>
      <c r="D449" s="125">
        <v>0.1</v>
      </c>
      <c r="E449" s="522">
        <f>Médecine!E449+Chirurgie!E449+Réanimation!E449+'Gynécologie-Obstétrique'!E449+Pédiatrie!E449+SSR!E449+SLD!E449+Psychiatrie!E449</f>
        <v>0</v>
      </c>
      <c r="F449" s="125">
        <f>E449*D449</f>
        <v>0</v>
      </c>
      <c r="G449" s="45">
        <v>0.4</v>
      </c>
      <c r="H449" s="127"/>
      <c r="I449" s="117"/>
      <c r="J449" s="482"/>
    </row>
    <row r="450" spans="1:10" s="118" customFormat="1" x14ac:dyDescent="0.2">
      <c r="A450" s="106"/>
      <c r="B450" s="143"/>
      <c r="C450" s="62" t="s">
        <v>2</v>
      </c>
      <c r="D450" s="125">
        <v>0.2</v>
      </c>
      <c r="E450" s="523">
        <f>Médecine!E450+Chirurgie!E450+Réanimation!E450+'Gynécologie-Obstétrique'!E450+Pédiatrie!E450+SSR!E450+SLD!E450+Psychiatrie!E450</f>
        <v>0</v>
      </c>
      <c r="F450" s="125">
        <f>E450*D450</f>
        <v>0</v>
      </c>
      <c r="G450" s="45">
        <v>0.4</v>
      </c>
      <c r="H450" s="127"/>
      <c r="I450" s="117"/>
      <c r="J450" s="482"/>
    </row>
    <row r="451" spans="1:10" s="118" customFormat="1" ht="13.5" thickBot="1" x14ac:dyDescent="0.25">
      <c r="A451" s="106"/>
      <c r="B451" s="143"/>
      <c r="C451" s="62" t="s">
        <v>2</v>
      </c>
      <c r="D451" s="125">
        <v>0.4</v>
      </c>
      <c r="E451" s="486">
        <f>Médecine!E451+Chirurgie!E451+Réanimation!E451+'Gynécologie-Obstétrique'!E451+Pédiatrie!E451+SSR!E451+SLD!E451+Psychiatrie!E451</f>
        <v>0</v>
      </c>
      <c r="F451" s="125">
        <f>E451*D451</f>
        <v>0</v>
      </c>
      <c r="G451" s="45">
        <v>0.4</v>
      </c>
      <c r="H451" s="127"/>
      <c r="I451" s="117"/>
      <c r="J451" s="482"/>
    </row>
    <row r="452" spans="1:10" s="118" customFormat="1" x14ac:dyDescent="0.2">
      <c r="A452" s="106"/>
      <c r="B452" s="132" t="s">
        <v>339</v>
      </c>
      <c r="C452" s="67"/>
      <c r="D452" s="6"/>
      <c r="E452" s="156"/>
      <c r="F452" s="6">
        <f>SUM(F449:F451)</f>
        <v>0</v>
      </c>
      <c r="G452" s="46">
        <v>0.4</v>
      </c>
      <c r="H452" s="134">
        <f>F452/G452</f>
        <v>0</v>
      </c>
      <c r="I452" s="192" t="str">
        <f>IF($C$8=0,"",H452/$C$8*1000)</f>
        <v/>
      </c>
      <c r="J452" s="152"/>
    </row>
    <row r="453" spans="1:10" s="118" customFormat="1" ht="13.5" thickBot="1" x14ac:dyDescent="0.25">
      <c r="A453" s="106" t="s">
        <v>707</v>
      </c>
      <c r="B453" s="84" t="s">
        <v>708</v>
      </c>
      <c r="C453" s="64"/>
      <c r="D453" s="140"/>
      <c r="E453" s="31"/>
      <c r="F453" s="140"/>
      <c r="G453" s="49"/>
      <c r="H453" s="141"/>
      <c r="I453" s="117"/>
      <c r="J453" s="482"/>
    </row>
    <row r="454" spans="1:10" s="118" customFormat="1" ht="13.5" thickBot="1" x14ac:dyDescent="0.25">
      <c r="A454" s="106"/>
      <c r="B454" s="143"/>
      <c r="C454" s="62" t="s">
        <v>2</v>
      </c>
      <c r="D454" s="125">
        <v>0.5</v>
      </c>
      <c r="E454" s="525">
        <f>Médecine!E454+Chirurgie!E454+Réanimation!E454+'Gynécologie-Obstétrique'!E454+Pédiatrie!E454+SSR!E454+SLD!E454+Psychiatrie!E454</f>
        <v>0</v>
      </c>
      <c r="F454" s="125">
        <f>E454*D454</f>
        <v>0</v>
      </c>
      <c r="G454" s="45">
        <v>1.5</v>
      </c>
      <c r="H454" s="165">
        <f>F454/G454</f>
        <v>0</v>
      </c>
      <c r="I454" s="192" t="str">
        <f>IF($C$8=0,"",H454/$C$8*1000)</f>
        <v/>
      </c>
      <c r="J454" s="152"/>
    </row>
    <row r="455" spans="1:10" s="118" customFormat="1" ht="13.5" thickBot="1" x14ac:dyDescent="0.25">
      <c r="A455" s="106" t="s">
        <v>725</v>
      </c>
      <c r="B455" s="84" t="s">
        <v>726</v>
      </c>
      <c r="C455" s="434"/>
      <c r="D455" s="435"/>
      <c r="E455" s="517"/>
      <c r="F455" s="435"/>
      <c r="G455" s="435"/>
      <c r="H455" s="440"/>
      <c r="I455" s="473"/>
      <c r="J455" s="152"/>
    </row>
    <row r="456" spans="1:10" s="118" customFormat="1" ht="13.5" thickBot="1" x14ac:dyDescent="0.25">
      <c r="A456" s="426"/>
      <c r="B456" s="436"/>
      <c r="C456" s="474" t="s">
        <v>2</v>
      </c>
      <c r="D456" s="23">
        <v>0.4</v>
      </c>
      <c r="E456" s="525">
        <f>Médecine!E456+Chirurgie!E456+Réanimation!E456+'Gynécologie-Obstétrique'!E456+Pédiatrie!E456+SSR!E456+SLD!E456+Psychiatrie!E456</f>
        <v>0</v>
      </c>
      <c r="F456" s="23">
        <f>E456*D456</f>
        <v>0</v>
      </c>
      <c r="G456" s="475">
        <v>1.2</v>
      </c>
      <c r="H456" s="8">
        <f>F456/G456</f>
        <v>0</v>
      </c>
      <c r="I456" s="192" t="str">
        <f>IF($C$8=0,"",H456/$C$8*1000)</f>
        <v/>
      </c>
      <c r="J456" s="152"/>
    </row>
    <row r="457" spans="1:10" s="118" customFormat="1" x14ac:dyDescent="0.2">
      <c r="A457" s="106" t="s">
        <v>101</v>
      </c>
      <c r="B457" s="26" t="s">
        <v>340</v>
      </c>
      <c r="C457" s="69"/>
      <c r="D457" s="138"/>
      <c r="E457" s="173"/>
      <c r="F457" s="138"/>
      <c r="G457" s="48"/>
      <c r="H457" s="163">
        <f>SUM(H452,H447,H454,H456)</f>
        <v>0</v>
      </c>
      <c r="I457" s="109" t="str">
        <f>IF($C$8=0,"",H457/$C$8*1000)</f>
        <v/>
      </c>
      <c r="J457" s="152"/>
    </row>
    <row r="458" spans="1:10" s="118" customFormat="1" x14ac:dyDescent="0.2">
      <c r="A458" s="106"/>
      <c r="B458" s="135"/>
      <c r="C458" s="63"/>
      <c r="D458" s="135"/>
      <c r="E458" s="120"/>
      <c r="F458" s="135"/>
      <c r="G458" s="47"/>
      <c r="H458" s="152"/>
      <c r="I458" s="117"/>
      <c r="J458" s="482"/>
    </row>
    <row r="459" spans="1:10" s="118" customFormat="1" x14ac:dyDescent="0.2">
      <c r="A459" s="106"/>
      <c r="B459" s="16" t="s">
        <v>487</v>
      </c>
      <c r="C459" s="66"/>
      <c r="D459" s="150"/>
      <c r="E459" s="235"/>
      <c r="F459" s="150"/>
      <c r="G459" s="51"/>
      <c r="H459" s="151"/>
      <c r="I459" s="117"/>
      <c r="J459" s="482"/>
    </row>
    <row r="460" spans="1:10" s="118" customFormat="1" ht="13.5" thickBot="1" x14ac:dyDescent="0.25">
      <c r="A460" s="106"/>
      <c r="B460" s="139" t="s">
        <v>51</v>
      </c>
      <c r="C460" s="80" t="s">
        <v>82</v>
      </c>
      <c r="D460" s="145"/>
      <c r="E460" s="167"/>
      <c r="F460" s="145"/>
      <c r="G460" s="57"/>
      <c r="H460" s="141"/>
      <c r="I460" s="117"/>
      <c r="J460" s="482"/>
    </row>
    <row r="461" spans="1:10" s="118" customFormat="1" x14ac:dyDescent="0.2">
      <c r="B461" s="143"/>
      <c r="C461" s="62" t="s">
        <v>3</v>
      </c>
      <c r="D461" s="125">
        <v>0.25</v>
      </c>
      <c r="E461" s="522">
        <f>Médecine!E461+Chirurgie!E461+Réanimation!E461+'Gynécologie-Obstétrique'!E461+Pédiatrie!E461+SSR!E461+SLD!E461+Psychiatrie!E461</f>
        <v>0</v>
      </c>
      <c r="F461" s="125">
        <f>E461*D461</f>
        <v>0</v>
      </c>
      <c r="G461" s="45">
        <v>2</v>
      </c>
      <c r="H461" s="127"/>
      <c r="I461" s="117"/>
      <c r="J461" s="482"/>
    </row>
    <row r="462" spans="1:10" s="118" customFormat="1" x14ac:dyDescent="0.2">
      <c r="A462" s="106"/>
      <c r="B462" s="143"/>
      <c r="C462" s="62" t="s">
        <v>3</v>
      </c>
      <c r="D462" s="125">
        <v>0.5</v>
      </c>
      <c r="E462" s="523">
        <f>Médecine!E462+Chirurgie!E462+Réanimation!E462+'Gynécologie-Obstétrique'!E462+Pédiatrie!E462+SSR!E462+SLD!E462+Psychiatrie!E462</f>
        <v>0</v>
      </c>
      <c r="F462" s="125">
        <f>E462*D462</f>
        <v>0</v>
      </c>
      <c r="G462" s="45">
        <v>2</v>
      </c>
      <c r="H462" s="127"/>
      <c r="I462" s="117"/>
      <c r="J462" s="482"/>
    </row>
    <row r="463" spans="1:10" s="118" customFormat="1" ht="13.5" thickBot="1" x14ac:dyDescent="0.25">
      <c r="A463" s="107"/>
      <c r="B463" s="7" t="s">
        <v>469</v>
      </c>
      <c r="C463" s="62" t="s">
        <v>3</v>
      </c>
      <c r="D463" s="125">
        <v>3</v>
      </c>
      <c r="E463" s="486">
        <f>Médecine!E463+Chirurgie!E463+Réanimation!E463+'Gynécologie-Obstétrique'!E463+Pédiatrie!E463+SSR!E463+SLD!E463+Psychiatrie!E463</f>
        <v>0</v>
      </c>
      <c r="F463" s="125">
        <f>E463*D463</f>
        <v>0</v>
      </c>
      <c r="G463" s="45">
        <v>2</v>
      </c>
      <c r="H463" s="127"/>
      <c r="I463" s="117"/>
      <c r="J463" s="482"/>
    </row>
    <row r="464" spans="1:10" s="118" customFormat="1" ht="13.5" thickBot="1" x14ac:dyDescent="0.25">
      <c r="A464" s="106" t="s">
        <v>208</v>
      </c>
      <c r="B464" s="193" t="s">
        <v>342</v>
      </c>
      <c r="C464" s="194"/>
      <c r="D464" s="195"/>
      <c r="E464" s="203"/>
      <c r="F464" s="195">
        <f>SUM(F461:F463)</f>
        <v>0</v>
      </c>
      <c r="G464" s="196">
        <v>2</v>
      </c>
      <c r="H464" s="197">
        <f>F464/G464</f>
        <v>0</v>
      </c>
      <c r="I464" s="198" t="str">
        <f>IF($C$8=0,"",H464/$C$8*1000)</f>
        <v/>
      </c>
      <c r="J464" s="152"/>
    </row>
    <row r="465" spans="1:10" s="118" customFormat="1" x14ac:dyDescent="0.2">
      <c r="A465" s="106"/>
      <c r="B465" s="124"/>
      <c r="C465" s="62" t="s">
        <v>2</v>
      </c>
      <c r="D465" s="125">
        <v>0.5</v>
      </c>
      <c r="E465" s="522">
        <f>Médecine!E465+Chirurgie!E465+Réanimation!E465+'Gynécologie-Obstétrique'!E465+Pédiatrie!E465+SSR!E465+SLD!E465+Psychiatrie!E465</f>
        <v>0</v>
      </c>
      <c r="F465" s="125">
        <f>E465*D465</f>
        <v>0</v>
      </c>
      <c r="G465" s="45">
        <v>1.5</v>
      </c>
      <c r="H465" s="127"/>
      <c r="I465" s="117"/>
      <c r="J465" s="482"/>
    </row>
    <row r="466" spans="1:10" s="118" customFormat="1" ht="13.5" thickBot="1" x14ac:dyDescent="0.25">
      <c r="A466" s="106"/>
      <c r="B466" s="143"/>
      <c r="C466" s="62" t="s">
        <v>2</v>
      </c>
      <c r="D466" s="125">
        <v>1</v>
      </c>
      <c r="E466" s="486">
        <f>Médecine!E466+Chirurgie!E466+Réanimation!E466+'Gynécologie-Obstétrique'!E466+Pédiatrie!E466+SSR!E466+SLD!E466+Psychiatrie!E466</f>
        <v>0</v>
      </c>
      <c r="F466" s="125">
        <f>E466*D466</f>
        <v>0</v>
      </c>
      <c r="G466" s="45">
        <v>1.5</v>
      </c>
      <c r="H466" s="127"/>
      <c r="I466" s="117"/>
      <c r="J466" s="482"/>
    </row>
    <row r="467" spans="1:10" s="118" customFormat="1" x14ac:dyDescent="0.2">
      <c r="A467" s="106" t="s">
        <v>173</v>
      </c>
      <c r="B467" s="193" t="s">
        <v>341</v>
      </c>
      <c r="C467" s="194"/>
      <c r="D467" s="195"/>
      <c r="E467" s="203"/>
      <c r="F467" s="195">
        <f>SUM(F465:F466)</f>
        <v>0</v>
      </c>
      <c r="G467" s="196">
        <v>1.5</v>
      </c>
      <c r="H467" s="197">
        <f>F467/G467</f>
        <v>0</v>
      </c>
      <c r="I467" s="198" t="str">
        <f>IF($C$8=0,"",H467/$C$8*1000)</f>
        <v/>
      </c>
      <c r="J467" s="152"/>
    </row>
    <row r="468" spans="1:10" s="118" customFormat="1" x14ac:dyDescent="0.2">
      <c r="A468" s="106"/>
      <c r="B468" s="158" t="s">
        <v>344</v>
      </c>
      <c r="C468" s="70"/>
      <c r="D468" s="159"/>
      <c r="E468" s="233"/>
      <c r="F468" s="159"/>
      <c r="G468" s="53"/>
      <c r="H468" s="165">
        <f>H467+H464</f>
        <v>0</v>
      </c>
      <c r="I468" s="192" t="str">
        <f>IF($C$8=0,"",H468/$C$8*1000)</f>
        <v/>
      </c>
      <c r="J468" s="152"/>
    </row>
    <row r="469" spans="1:10" s="118" customFormat="1" x14ac:dyDescent="0.2">
      <c r="A469" s="106"/>
      <c r="B469" s="158" t="s">
        <v>415</v>
      </c>
      <c r="C469" s="70"/>
      <c r="D469" s="159"/>
      <c r="E469" s="233"/>
      <c r="F469" s="159">
        <f>(0.125*E308)+(0.25*E309)</f>
        <v>0</v>
      </c>
      <c r="G469" s="53">
        <v>2</v>
      </c>
      <c r="H469" s="165">
        <f>F469/G469</f>
        <v>0</v>
      </c>
      <c r="I469" s="192" t="str">
        <f>IF($C$8=0,"",H469/$C$8*1000)</f>
        <v/>
      </c>
      <c r="J469" s="152"/>
    </row>
    <row r="470" spans="1:10" s="118" customFormat="1" x14ac:dyDescent="0.2">
      <c r="A470" s="106"/>
      <c r="B470" s="132" t="s">
        <v>343</v>
      </c>
      <c r="C470" s="67"/>
      <c r="D470" s="6"/>
      <c r="E470" s="156"/>
      <c r="F470" s="6"/>
      <c r="G470" s="46"/>
      <c r="H470" s="134">
        <f>SUM(H469,H468)</f>
        <v>0</v>
      </c>
      <c r="I470" s="192" t="str">
        <f>IF($C$8=0,"",H470/$C$8*1000)</f>
        <v/>
      </c>
      <c r="J470" s="152"/>
    </row>
    <row r="471" spans="1:10" s="118" customFormat="1" ht="13.5" thickBot="1" x14ac:dyDescent="0.25">
      <c r="A471" s="106"/>
      <c r="B471" s="139" t="s">
        <v>52</v>
      </c>
      <c r="C471" s="78" t="s">
        <v>82</v>
      </c>
      <c r="D471" s="140"/>
      <c r="E471" s="31"/>
      <c r="F471" s="140"/>
      <c r="G471" s="49"/>
      <c r="H471" s="141"/>
      <c r="I471" s="117"/>
      <c r="J471" s="482"/>
    </row>
    <row r="472" spans="1:10" s="118" customFormat="1" ht="13.5" thickBot="1" x14ac:dyDescent="0.25">
      <c r="B472" s="143"/>
      <c r="C472" s="62" t="s">
        <v>3</v>
      </c>
      <c r="D472" s="125">
        <v>0.5</v>
      </c>
      <c r="E472" s="525">
        <f>Médecine!E472+Chirurgie!E472+Réanimation!E472+'Gynécologie-Obstétrique'!E472+Pédiatrie!E472+SSR!E472+SLD!E472+Psychiatrie!E472</f>
        <v>0</v>
      </c>
      <c r="F472" s="125">
        <f>E472*D472</f>
        <v>0</v>
      </c>
      <c r="G472" s="45">
        <v>1.5</v>
      </c>
      <c r="H472" s="127"/>
      <c r="I472" s="117"/>
      <c r="J472" s="482"/>
    </row>
    <row r="473" spans="1:10" s="118" customFormat="1" ht="13.5" thickBot="1" x14ac:dyDescent="0.25">
      <c r="A473" s="106" t="s">
        <v>209</v>
      </c>
      <c r="B473" s="193" t="s">
        <v>346</v>
      </c>
      <c r="C473" s="194"/>
      <c r="D473" s="195"/>
      <c r="E473" s="203"/>
      <c r="F473" s="195">
        <f>SUM(F472)</f>
        <v>0</v>
      </c>
      <c r="G473" s="196">
        <v>1.5</v>
      </c>
      <c r="H473" s="197">
        <f>F473/G473</f>
        <v>0</v>
      </c>
      <c r="I473" s="198" t="str">
        <f>IF($C$8=0,"",H473/$C$8*1000)</f>
        <v/>
      </c>
      <c r="J473" s="152"/>
    </row>
    <row r="474" spans="1:10" s="118" customFormat="1" x14ac:dyDescent="0.2">
      <c r="A474" s="106"/>
      <c r="B474" s="143"/>
      <c r="C474" s="62" t="s">
        <v>2</v>
      </c>
      <c r="D474" s="125">
        <v>0.5</v>
      </c>
      <c r="E474" s="522">
        <f>Médecine!E474+Chirurgie!E474+Réanimation!E474+'Gynécologie-Obstétrique'!E474+Pédiatrie!E474+SSR!E474+SLD!E474+Psychiatrie!E474</f>
        <v>0</v>
      </c>
      <c r="F474" s="125">
        <f>E474*D474</f>
        <v>0</v>
      </c>
      <c r="G474" s="45">
        <v>1</v>
      </c>
      <c r="H474" s="127"/>
      <c r="I474" s="117"/>
      <c r="J474" s="482"/>
    </row>
    <row r="475" spans="1:10" s="118" customFormat="1" ht="13.5" thickBot="1" x14ac:dyDescent="0.25">
      <c r="A475" s="106"/>
      <c r="B475" s="143"/>
      <c r="C475" s="62" t="s">
        <v>2</v>
      </c>
      <c r="D475" s="125">
        <v>1</v>
      </c>
      <c r="E475" s="486">
        <f>Médecine!E475+Chirurgie!E475+Réanimation!E475+'Gynécologie-Obstétrique'!E475+Pédiatrie!E475+SSR!E475+SLD!E475+Psychiatrie!E475</f>
        <v>0</v>
      </c>
      <c r="F475" s="125">
        <f>E475*D475</f>
        <v>0</v>
      </c>
      <c r="G475" s="45">
        <v>1</v>
      </c>
      <c r="H475" s="127"/>
      <c r="I475" s="117"/>
      <c r="J475" s="482"/>
    </row>
    <row r="476" spans="1:10" s="118" customFormat="1" x14ac:dyDescent="0.2">
      <c r="A476" s="106" t="s">
        <v>174</v>
      </c>
      <c r="B476" s="193" t="s">
        <v>345</v>
      </c>
      <c r="C476" s="194"/>
      <c r="D476" s="195"/>
      <c r="E476" s="203"/>
      <c r="F476" s="195">
        <f>SUM(F474:F475)</f>
        <v>0</v>
      </c>
      <c r="G476" s="196">
        <v>1</v>
      </c>
      <c r="H476" s="197">
        <f>F476/G476</f>
        <v>0</v>
      </c>
      <c r="I476" s="198" t="str">
        <f>IF($C$8=0,"",H476/$C$8*1000)</f>
        <v/>
      </c>
      <c r="J476" s="152"/>
    </row>
    <row r="477" spans="1:10" s="118" customFormat="1" x14ac:dyDescent="0.2">
      <c r="A477" s="106"/>
      <c r="B477" s="158" t="s">
        <v>347</v>
      </c>
      <c r="C477" s="70"/>
      <c r="D477" s="159"/>
      <c r="E477" s="233"/>
      <c r="F477" s="159"/>
      <c r="G477" s="53"/>
      <c r="H477" s="165">
        <f>SUM(H473,H476)</f>
        <v>0</v>
      </c>
      <c r="I477" s="192" t="str">
        <f>IF($C$8=0,"",H477/$C$8*1000)</f>
        <v/>
      </c>
      <c r="J477" s="152"/>
    </row>
    <row r="478" spans="1:10" s="118" customFormat="1" ht="13.5" thickBot="1" x14ac:dyDescent="0.25">
      <c r="A478" s="106" t="s">
        <v>210</v>
      </c>
      <c r="B478" s="161" t="s">
        <v>53</v>
      </c>
      <c r="C478" s="64"/>
      <c r="D478" s="140"/>
      <c r="E478" s="31"/>
      <c r="F478" s="140"/>
      <c r="G478" s="49"/>
      <c r="H478" s="141"/>
      <c r="I478" s="117"/>
      <c r="J478" s="482"/>
    </row>
    <row r="479" spans="1:10" s="118" customFormat="1" ht="13.5" thickBot="1" x14ac:dyDescent="0.25">
      <c r="A479" s="106"/>
      <c r="B479" s="146"/>
      <c r="C479" s="65" t="s">
        <v>3</v>
      </c>
      <c r="D479" s="114">
        <v>0.5</v>
      </c>
      <c r="E479" s="525">
        <f>Médecine!E479+Chirurgie!E479+Réanimation!E479+'Gynécologie-Obstétrique'!E479+Pédiatrie!E479+SSR!E479+SLD!E479+Psychiatrie!E479</f>
        <v>0</v>
      </c>
      <c r="F479" s="114">
        <f>E479*D479</f>
        <v>0</v>
      </c>
      <c r="G479" s="42">
        <v>2</v>
      </c>
      <c r="H479" s="134">
        <f>F479/G479</f>
        <v>0</v>
      </c>
      <c r="I479" s="192" t="str">
        <f>IF($C$8=0,"",H479/$C$8*1000)</f>
        <v/>
      </c>
      <c r="J479" s="152"/>
    </row>
    <row r="480" spans="1:10" s="118" customFormat="1" x14ac:dyDescent="0.2">
      <c r="A480" s="106" t="s">
        <v>102</v>
      </c>
      <c r="B480" s="138" t="s">
        <v>348</v>
      </c>
      <c r="C480" s="69"/>
      <c r="D480" s="138"/>
      <c r="E480" s="173"/>
      <c r="F480" s="138"/>
      <c r="G480" s="48"/>
      <c r="H480" s="163">
        <f>H467+H476</f>
        <v>0</v>
      </c>
      <c r="I480" s="109" t="str">
        <f>IF($C$8=0,"",H480/$C$8*1000)</f>
        <v/>
      </c>
      <c r="J480" s="152"/>
    </row>
    <row r="481" spans="1:10" s="118" customFormat="1" x14ac:dyDescent="0.2">
      <c r="A481" s="106" t="s">
        <v>390</v>
      </c>
      <c r="B481" s="138" t="s">
        <v>560</v>
      </c>
      <c r="C481" s="69"/>
      <c r="D481" s="138"/>
      <c r="E481" s="173"/>
      <c r="F481" s="138"/>
      <c r="G481" s="48"/>
      <c r="H481" s="163">
        <f>H482-H480</f>
        <v>0</v>
      </c>
      <c r="I481" s="109" t="str">
        <f>IF($C$8=0,"",H481/$C$8*1000)</f>
        <v/>
      </c>
      <c r="J481" s="152"/>
    </row>
    <row r="482" spans="1:10" s="118" customFormat="1" x14ac:dyDescent="0.2">
      <c r="A482" s="106"/>
      <c r="B482" s="138" t="s">
        <v>349</v>
      </c>
      <c r="C482" s="69"/>
      <c r="D482" s="138"/>
      <c r="E482" s="173"/>
      <c r="F482" s="138"/>
      <c r="G482" s="48"/>
      <c r="H482" s="163">
        <f>H470+H477+H479</f>
        <v>0</v>
      </c>
      <c r="I482" s="109" t="str">
        <f>IF($C$8=0,"",H482/$C$8*1000)</f>
        <v/>
      </c>
      <c r="J482" s="152"/>
    </row>
    <row r="483" spans="1:10" s="118" customFormat="1" x14ac:dyDescent="0.2">
      <c r="A483" s="106"/>
      <c r="B483" s="135"/>
      <c r="C483" s="63"/>
      <c r="D483" s="135"/>
      <c r="E483" s="120"/>
      <c r="F483" s="135"/>
      <c r="G483" s="47"/>
      <c r="H483" s="152"/>
      <c r="I483" s="117"/>
      <c r="J483" s="482"/>
    </row>
    <row r="484" spans="1:10" s="118" customFormat="1" ht="13.5" thickBot="1" x14ac:dyDescent="0.25">
      <c r="A484" s="106" t="s">
        <v>176</v>
      </c>
      <c r="B484" s="139" t="s">
        <v>104</v>
      </c>
      <c r="C484" s="64"/>
      <c r="D484" s="140"/>
      <c r="E484" s="31"/>
      <c r="F484" s="140"/>
      <c r="G484" s="49"/>
      <c r="H484" s="141"/>
      <c r="I484" s="117"/>
      <c r="J484" s="482"/>
    </row>
    <row r="485" spans="1:10" s="118" customFormat="1" x14ac:dyDescent="0.2">
      <c r="A485" s="106"/>
      <c r="B485" s="124"/>
      <c r="C485" s="63" t="s">
        <v>4</v>
      </c>
      <c r="D485" s="135">
        <v>0.25</v>
      </c>
      <c r="E485" s="522">
        <f>Médecine!E485+Chirurgie!E485+Réanimation!E485+'Gynécologie-Obstétrique'!E485+Pédiatrie!E485+SSR!E485+SLD!E485+Psychiatrie!E485</f>
        <v>0</v>
      </c>
      <c r="F485" s="125">
        <f>E485*D485</f>
        <v>0</v>
      </c>
      <c r="G485" s="47">
        <v>1.5</v>
      </c>
      <c r="H485" s="127"/>
      <c r="I485" s="117"/>
      <c r="J485" s="482"/>
    </row>
    <row r="486" spans="1:10" s="118" customFormat="1" x14ac:dyDescent="0.2">
      <c r="A486" s="106"/>
      <c r="B486" s="5" t="s">
        <v>191</v>
      </c>
      <c r="C486" s="63" t="s">
        <v>4</v>
      </c>
      <c r="D486" s="135">
        <v>2.5</v>
      </c>
      <c r="E486" s="523">
        <f>Médecine!E486+Chirurgie!E486+Réanimation!E486+'Gynécologie-Obstétrique'!E486+Pédiatrie!E486+SSR!E486+SLD!E486+Psychiatrie!E486</f>
        <v>0</v>
      </c>
      <c r="F486" s="125">
        <f>E486*D486</f>
        <v>0</v>
      </c>
      <c r="G486" s="47">
        <v>1.5</v>
      </c>
      <c r="H486" s="127"/>
      <c r="I486" s="117"/>
      <c r="J486" s="482"/>
    </row>
    <row r="487" spans="1:10" s="118" customFormat="1" ht="13.5" thickBot="1" x14ac:dyDescent="0.25">
      <c r="A487" s="106"/>
      <c r="B487" s="5" t="s">
        <v>190</v>
      </c>
      <c r="C487" s="63" t="s">
        <v>4</v>
      </c>
      <c r="D487" s="135">
        <v>4.5</v>
      </c>
      <c r="E487" s="486">
        <f>Médecine!E487+Chirurgie!E487+Réanimation!E487+'Gynécologie-Obstétrique'!E487+Pédiatrie!E487+SSR!E487+SLD!E487+Psychiatrie!E487</f>
        <v>0</v>
      </c>
      <c r="F487" s="125">
        <f>E487*D487</f>
        <v>0</v>
      </c>
      <c r="G487" s="47">
        <v>1.5</v>
      </c>
      <c r="H487" s="127"/>
      <c r="I487" s="117"/>
      <c r="J487" s="482"/>
    </row>
    <row r="488" spans="1:10" s="118" customFormat="1" ht="13.5" thickBot="1" x14ac:dyDescent="0.25">
      <c r="A488" s="106"/>
      <c r="B488" s="201" t="s">
        <v>350</v>
      </c>
      <c r="C488" s="194"/>
      <c r="D488" s="195"/>
      <c r="E488" s="485"/>
      <c r="F488" s="195">
        <f>SUM(F485:F487)</f>
        <v>0</v>
      </c>
      <c r="G488" s="196">
        <v>1.5</v>
      </c>
      <c r="H488" s="197">
        <f>F488/G488</f>
        <v>0</v>
      </c>
      <c r="I488" s="198" t="str">
        <f>IF($C$8=0,"",H488/$C$8*1000)</f>
        <v/>
      </c>
      <c r="J488" s="152"/>
    </row>
    <row r="489" spans="1:10" s="118" customFormat="1" ht="13.5" thickBot="1" x14ac:dyDescent="0.25">
      <c r="A489" s="106"/>
      <c r="B489" s="124"/>
      <c r="C489" s="63" t="s">
        <v>2</v>
      </c>
      <c r="D489" s="135">
        <v>0.5</v>
      </c>
      <c r="E489" s="525">
        <f>Médecine!E489+Chirurgie!E489+Réanimation!E489+'Gynécologie-Obstétrique'!E489+Pédiatrie!E489+SSR!E489+SLD!E489+Psychiatrie!E489</f>
        <v>0</v>
      </c>
      <c r="F489" s="125">
        <f>E489*D489</f>
        <v>0</v>
      </c>
      <c r="G489" s="47">
        <v>1.5</v>
      </c>
      <c r="H489" s="127"/>
      <c r="I489" s="117"/>
      <c r="J489" s="482"/>
    </row>
    <row r="490" spans="1:10" s="118" customFormat="1" x14ac:dyDescent="0.2">
      <c r="A490" s="106"/>
      <c r="B490" s="201" t="s">
        <v>568</v>
      </c>
      <c r="C490" s="194"/>
      <c r="D490" s="195"/>
      <c r="E490" s="203"/>
      <c r="F490" s="195">
        <f>SUM(F489)</f>
        <v>0</v>
      </c>
      <c r="G490" s="196">
        <v>1.5</v>
      </c>
      <c r="H490" s="197">
        <f>F490/G490</f>
        <v>0</v>
      </c>
      <c r="I490" s="198" t="str">
        <f>IF($C$8=0,"",H490/$C$8*1000)</f>
        <v/>
      </c>
      <c r="J490" s="152"/>
    </row>
    <row r="491" spans="1:10" s="118" customFormat="1" x14ac:dyDescent="0.2">
      <c r="A491" s="106"/>
      <c r="B491" s="132" t="s">
        <v>351</v>
      </c>
      <c r="C491" s="67"/>
      <c r="D491" s="6"/>
      <c r="E491" s="156"/>
      <c r="F491" s="6">
        <f>F488+F490</f>
        <v>0</v>
      </c>
      <c r="G491" s="46">
        <v>1.5</v>
      </c>
      <c r="H491" s="134">
        <f>F491/G491</f>
        <v>0</v>
      </c>
      <c r="I491" s="192" t="str">
        <f>IF($C$8=0,"",H491/$C$8*1000)</f>
        <v/>
      </c>
      <c r="J491" s="152"/>
    </row>
    <row r="492" spans="1:10" s="118" customFormat="1" ht="13.5" thickBot="1" x14ac:dyDescent="0.25">
      <c r="A492" s="106" t="s">
        <v>177</v>
      </c>
      <c r="B492" s="124" t="s">
        <v>57</v>
      </c>
      <c r="C492" s="77" t="s">
        <v>82</v>
      </c>
      <c r="D492" s="135"/>
      <c r="E492" s="120"/>
      <c r="F492" s="135"/>
      <c r="G492" s="47"/>
      <c r="H492" s="137"/>
      <c r="I492" s="117"/>
      <c r="J492" s="482"/>
    </row>
    <row r="493" spans="1:10" s="118" customFormat="1" ht="13.5" thickBot="1" x14ac:dyDescent="0.25">
      <c r="A493" s="106"/>
      <c r="B493" s="143"/>
      <c r="C493" s="63" t="s">
        <v>3</v>
      </c>
      <c r="D493" s="125">
        <v>3</v>
      </c>
      <c r="E493" s="525">
        <f>Médecine!E493+Chirurgie!E493+Réanimation!E493+'Gynécologie-Obstétrique'!E493+Pédiatrie!E493+SSR!E493+SLD!E493+Psychiatrie!E493</f>
        <v>0</v>
      </c>
      <c r="F493" s="125">
        <f>E493*D493</f>
        <v>0</v>
      </c>
      <c r="G493" s="47">
        <v>3</v>
      </c>
      <c r="H493" s="127"/>
      <c r="I493" s="117"/>
      <c r="J493" s="482"/>
    </row>
    <row r="494" spans="1:10" s="118" customFormat="1" ht="13.5" thickBot="1" x14ac:dyDescent="0.25">
      <c r="A494" s="106"/>
      <c r="B494" s="193" t="s">
        <v>353</v>
      </c>
      <c r="C494" s="194" t="s">
        <v>3</v>
      </c>
      <c r="D494" s="216"/>
      <c r="E494" s="203"/>
      <c r="F494" s="195">
        <f>SUM(F493)</f>
        <v>0</v>
      </c>
      <c r="G494" s="217">
        <v>3</v>
      </c>
      <c r="H494" s="197">
        <f>F494/G494</f>
        <v>0</v>
      </c>
      <c r="I494" s="198" t="str">
        <f>IF($C$8=0,"",H494/$C$8*1000)</f>
        <v/>
      </c>
      <c r="J494" s="152"/>
    </row>
    <row r="495" spans="1:10" s="118" customFormat="1" x14ac:dyDescent="0.2">
      <c r="A495" s="106"/>
      <c r="B495" s="124"/>
      <c r="C495" s="62" t="s">
        <v>2</v>
      </c>
      <c r="D495" s="125">
        <v>1</v>
      </c>
      <c r="E495" s="522">
        <f>Médecine!E495+Chirurgie!E495+Réanimation!E495+'Gynécologie-Obstétrique'!E495+Pédiatrie!E495+SSR!E495+SLD!E495+Psychiatrie!E495</f>
        <v>0</v>
      </c>
      <c r="F495" s="125">
        <f>E495*D495</f>
        <v>0</v>
      </c>
      <c r="G495" s="45">
        <v>8</v>
      </c>
      <c r="H495" s="127"/>
      <c r="I495" s="117"/>
      <c r="J495" s="482"/>
    </row>
    <row r="496" spans="1:10" s="118" customFormat="1" ht="13.5" thickBot="1" x14ac:dyDescent="0.25">
      <c r="A496" s="106"/>
      <c r="B496" s="143"/>
      <c r="C496" s="62" t="s">
        <v>2</v>
      </c>
      <c r="D496" s="125">
        <v>4</v>
      </c>
      <c r="E496" s="486">
        <f>Médecine!E496+Chirurgie!E496+Réanimation!E496+'Gynécologie-Obstétrique'!E496+Pédiatrie!E496+SSR!E496+SLD!E496+Psychiatrie!E496</f>
        <v>0</v>
      </c>
      <c r="F496" s="125">
        <f>E496*D496</f>
        <v>0</v>
      </c>
      <c r="G496" s="45">
        <v>8</v>
      </c>
      <c r="H496" s="127"/>
      <c r="I496" s="117"/>
      <c r="J496" s="482"/>
    </row>
    <row r="497" spans="1:10" s="118" customFormat="1" x14ac:dyDescent="0.2">
      <c r="A497" s="106"/>
      <c r="B497" s="193" t="s">
        <v>352</v>
      </c>
      <c r="C497" s="194" t="s">
        <v>2</v>
      </c>
      <c r="D497" s="195"/>
      <c r="E497" s="203"/>
      <c r="F497" s="195">
        <f>SUM(F495:F496)</f>
        <v>0</v>
      </c>
      <c r="G497" s="196">
        <v>8</v>
      </c>
      <c r="H497" s="197">
        <f>F497/G497</f>
        <v>0</v>
      </c>
      <c r="I497" s="198" t="str">
        <f>IF($C$8=0,"",H497/$C$8*1000)</f>
        <v/>
      </c>
      <c r="J497" s="152"/>
    </row>
    <row r="498" spans="1:10" s="118" customFormat="1" x14ac:dyDescent="0.2">
      <c r="A498" s="106"/>
      <c r="B498" s="158" t="s">
        <v>354</v>
      </c>
      <c r="C498" s="70"/>
      <c r="D498" s="159"/>
      <c r="E498" s="233"/>
      <c r="F498" s="159"/>
      <c r="G498" s="53"/>
      <c r="H498" s="165">
        <f>SUM(H494,H497)</f>
        <v>0</v>
      </c>
      <c r="I498" s="192" t="str">
        <f>IF($C$8=0,"",H498/$C$8*1000)</f>
        <v/>
      </c>
      <c r="J498" s="152"/>
    </row>
    <row r="499" spans="1:10" s="118" customFormat="1" ht="13.5" thickBot="1" x14ac:dyDescent="0.25">
      <c r="A499" s="106" t="s">
        <v>178</v>
      </c>
      <c r="B499" s="139" t="s">
        <v>63</v>
      </c>
      <c r="C499" s="64"/>
      <c r="D499" s="140"/>
      <c r="E499" s="31"/>
      <c r="F499" s="140"/>
      <c r="G499" s="49"/>
      <c r="H499" s="141"/>
      <c r="I499" s="117"/>
      <c r="J499" s="482"/>
    </row>
    <row r="500" spans="1:10" s="118" customFormat="1" x14ac:dyDescent="0.2">
      <c r="A500" s="106"/>
      <c r="B500" s="124"/>
      <c r="C500" s="63" t="s">
        <v>3</v>
      </c>
      <c r="D500" s="135">
        <v>0.6</v>
      </c>
      <c r="E500" s="522">
        <f>Médecine!E500+Chirurgie!E500+Réanimation!E500+'Gynécologie-Obstétrique'!E500+Pédiatrie!E500+SSR!E500+SLD!E500+Psychiatrie!E500</f>
        <v>0</v>
      </c>
      <c r="F500" s="135">
        <f>E500*D500</f>
        <v>0</v>
      </c>
      <c r="G500" s="47">
        <v>1.2</v>
      </c>
      <c r="H500" s="137"/>
      <c r="I500" s="117"/>
      <c r="J500" s="482"/>
    </row>
    <row r="501" spans="1:10" s="118" customFormat="1" ht="13.5" thickBot="1" x14ac:dyDescent="0.25">
      <c r="A501" s="107"/>
      <c r="B501" s="5" t="s">
        <v>411</v>
      </c>
      <c r="C501" s="63" t="s">
        <v>3</v>
      </c>
      <c r="D501" s="135">
        <v>3</v>
      </c>
      <c r="E501" s="486">
        <f>Médecine!E501+Chirurgie!E501+Réanimation!E501+'Gynécologie-Obstétrique'!E501+Pédiatrie!E501+SSR!E501+SLD!E501+Psychiatrie!E501</f>
        <v>0</v>
      </c>
      <c r="F501" s="135">
        <f>E501*D501</f>
        <v>0</v>
      </c>
      <c r="G501" s="47">
        <v>1.2</v>
      </c>
      <c r="H501" s="137"/>
      <c r="I501" s="117"/>
      <c r="J501" s="482"/>
    </row>
    <row r="502" spans="1:10" s="118" customFormat="1" ht="13.5" thickBot="1" x14ac:dyDescent="0.25">
      <c r="A502" s="107"/>
      <c r="B502" s="193" t="s">
        <v>355</v>
      </c>
      <c r="C502" s="194"/>
      <c r="D502" s="195"/>
      <c r="E502" s="203"/>
      <c r="F502" s="195">
        <f>SUM(F500:F501)</f>
        <v>0</v>
      </c>
      <c r="G502" s="196">
        <v>1.2</v>
      </c>
      <c r="H502" s="197">
        <f>F502/G502</f>
        <v>0</v>
      </c>
      <c r="I502" s="198" t="str">
        <f>IF($C$8=0,"",H502/$C$8*1000)</f>
        <v/>
      </c>
      <c r="J502" s="152"/>
    </row>
    <row r="503" spans="1:10" s="118" customFormat="1" ht="13.5" thickBot="1" x14ac:dyDescent="0.25">
      <c r="A503" s="106"/>
      <c r="B503" s="143"/>
      <c r="C503" s="63" t="s">
        <v>2</v>
      </c>
      <c r="D503" s="135">
        <v>0.6</v>
      </c>
      <c r="E503" s="525">
        <f>Médecine!E503+Chirurgie!E503+Réanimation!E503+'Gynécologie-Obstétrique'!E503+Pédiatrie!E503+SSR!E503+SLD!E503+Psychiatrie!E503</f>
        <v>0</v>
      </c>
      <c r="F503" s="135">
        <f>E503*D503</f>
        <v>0</v>
      </c>
      <c r="G503" s="47">
        <v>1.2</v>
      </c>
      <c r="H503" s="137"/>
      <c r="I503" s="117"/>
      <c r="J503" s="482"/>
    </row>
    <row r="504" spans="1:10" s="118" customFormat="1" x14ac:dyDescent="0.2">
      <c r="A504" s="106"/>
      <c r="B504" s="193" t="s">
        <v>356</v>
      </c>
      <c r="C504" s="194"/>
      <c r="D504" s="195"/>
      <c r="E504" s="234"/>
      <c r="F504" s="195">
        <f>SUM(F503)</f>
        <v>0</v>
      </c>
      <c r="G504" s="196">
        <v>1.2</v>
      </c>
      <c r="H504" s="197">
        <f>F504/G504</f>
        <v>0</v>
      </c>
      <c r="I504" s="198" t="str">
        <f>IF($C$8=0,"",H504/$C$8*1000)</f>
        <v/>
      </c>
      <c r="J504" s="152"/>
    </row>
    <row r="505" spans="1:10" s="118" customFormat="1" x14ac:dyDescent="0.2">
      <c r="A505" s="106"/>
      <c r="B505" s="132" t="s">
        <v>357</v>
      </c>
      <c r="C505" s="67"/>
      <c r="D505" s="6"/>
      <c r="E505" s="156"/>
      <c r="F505" s="6">
        <f>F504+F502</f>
        <v>0</v>
      </c>
      <c r="G505" s="46">
        <v>1.2</v>
      </c>
      <c r="H505" s="134">
        <f>F505/G505</f>
        <v>0</v>
      </c>
      <c r="I505" s="192" t="str">
        <f>IF($C$8=0,"",H505/$C$8*1000)</f>
        <v/>
      </c>
      <c r="J505" s="152"/>
    </row>
    <row r="506" spans="1:10" s="118" customFormat="1" ht="13.5" thickBot="1" x14ac:dyDescent="0.25">
      <c r="A506" s="106" t="s">
        <v>180</v>
      </c>
      <c r="B506" s="161" t="s">
        <v>62</v>
      </c>
      <c r="C506" s="64"/>
      <c r="D506" s="175" t="s">
        <v>120</v>
      </c>
      <c r="E506" s="31"/>
      <c r="F506" s="140"/>
      <c r="G506" s="49"/>
      <c r="H506" s="141"/>
      <c r="I506" s="117"/>
      <c r="J506" s="482"/>
    </row>
    <row r="507" spans="1:10" s="118" customFormat="1" ht="13.5" thickBot="1" x14ac:dyDescent="0.25">
      <c r="A507" s="106"/>
      <c r="B507" s="143"/>
      <c r="C507" s="63" t="s">
        <v>2</v>
      </c>
      <c r="D507" s="125">
        <v>1</v>
      </c>
      <c r="E507" s="525">
        <f>Médecine!E507+Chirurgie!E507+Réanimation!E507+'Gynécologie-Obstétrique'!E507+Pédiatrie!E507+SSR!E507+SLD!E507+Psychiatrie!E507</f>
        <v>0</v>
      </c>
      <c r="F507" s="125">
        <f>E507*D507</f>
        <v>0</v>
      </c>
      <c r="G507" s="452">
        <v>9</v>
      </c>
      <c r="H507" s="127"/>
      <c r="I507" s="117"/>
      <c r="J507" s="482"/>
    </row>
    <row r="508" spans="1:10" s="118" customFormat="1" ht="13.5" thickBot="1" x14ac:dyDescent="0.25">
      <c r="A508" s="106"/>
      <c r="B508" s="193" t="s">
        <v>454</v>
      </c>
      <c r="C508" s="194"/>
      <c r="D508" s="195"/>
      <c r="E508" s="203"/>
      <c r="F508" s="195">
        <f>SUM(F507:F507)</f>
        <v>0</v>
      </c>
      <c r="G508" s="196">
        <v>9</v>
      </c>
      <c r="H508" s="197">
        <f>F508/G508</f>
        <v>0</v>
      </c>
      <c r="I508" s="198" t="str">
        <f>IF($C$8=0,"",H508/$C$8*1000)</f>
        <v/>
      </c>
      <c r="J508" s="152"/>
    </row>
    <row r="509" spans="1:10" s="118" customFormat="1" x14ac:dyDescent="0.2">
      <c r="A509" s="106"/>
      <c r="B509" s="124"/>
      <c r="C509" s="63" t="s">
        <v>216</v>
      </c>
      <c r="D509" s="135">
        <v>1</v>
      </c>
      <c r="E509" s="522">
        <f>Médecine!E509+Chirurgie!E509+Réanimation!E509+'Gynécologie-Obstétrique'!E509+Pédiatrie!E509+SSR!E509+SLD!E509+Psychiatrie!E509</f>
        <v>0</v>
      </c>
      <c r="F509" s="135">
        <f>E509*D509</f>
        <v>0</v>
      </c>
      <c r="G509" s="47">
        <v>3</v>
      </c>
      <c r="H509" s="137"/>
      <c r="I509" s="117"/>
      <c r="J509" s="482"/>
    </row>
    <row r="510" spans="1:10" s="118" customFormat="1" ht="13.5" thickBot="1" x14ac:dyDescent="0.25">
      <c r="A510" s="106"/>
      <c r="B510" s="124"/>
      <c r="C510" s="63" t="s">
        <v>216</v>
      </c>
      <c r="D510" s="135">
        <v>1.7</v>
      </c>
      <c r="E510" s="486">
        <f>Médecine!E510+Chirurgie!E510+Réanimation!E510+'Gynécologie-Obstétrique'!E510+Pédiatrie!E510+SSR!E510+SLD!E510+Psychiatrie!E510</f>
        <v>0</v>
      </c>
      <c r="F510" s="135">
        <f>E510*D510</f>
        <v>0</v>
      </c>
      <c r="G510" s="47">
        <v>3</v>
      </c>
      <c r="H510" s="137"/>
      <c r="I510" s="117"/>
      <c r="J510" s="482"/>
    </row>
    <row r="511" spans="1:10" s="118" customFormat="1" x14ac:dyDescent="0.2">
      <c r="A511" s="106"/>
      <c r="B511" s="193" t="s">
        <v>455</v>
      </c>
      <c r="C511" s="194"/>
      <c r="D511" s="195"/>
      <c r="E511" s="203"/>
      <c r="F511" s="195">
        <f>SUM(F509:F510)</f>
        <v>0</v>
      </c>
      <c r="G511" s="196">
        <v>3</v>
      </c>
      <c r="H511" s="197">
        <f>F511/G511</f>
        <v>0</v>
      </c>
      <c r="I511" s="198" t="str">
        <f>IF($C$8=0,"",H511/$C$8*1000)</f>
        <v/>
      </c>
      <c r="J511" s="152"/>
    </row>
    <row r="512" spans="1:10" s="118" customFormat="1" x14ac:dyDescent="0.2">
      <c r="A512" s="106"/>
      <c r="B512" s="132" t="s">
        <v>358</v>
      </c>
      <c r="C512" s="67"/>
      <c r="D512" s="6"/>
      <c r="E512" s="156"/>
      <c r="F512" s="6"/>
      <c r="G512" s="46"/>
      <c r="H512" s="8">
        <f>SUM(H508,H511)</f>
        <v>0</v>
      </c>
      <c r="I512" s="192" t="str">
        <f>IF($C$8=0,"",H512/$C$8*1000)</f>
        <v/>
      </c>
      <c r="J512" s="152"/>
    </row>
    <row r="513" spans="1:10" s="118" customFormat="1" ht="13.5" thickBot="1" x14ac:dyDescent="0.25">
      <c r="A513" s="107" t="s">
        <v>188</v>
      </c>
      <c r="B513" s="139" t="s">
        <v>189</v>
      </c>
      <c r="C513" s="64"/>
      <c r="D513" s="140"/>
      <c r="E513" s="31"/>
      <c r="F513" s="140"/>
      <c r="G513" s="49"/>
      <c r="H513" s="141"/>
      <c r="I513" s="117"/>
      <c r="J513" s="482"/>
    </row>
    <row r="514" spans="1:10" s="118" customFormat="1" ht="13.5" thickBot="1" x14ac:dyDescent="0.25">
      <c r="A514" s="107"/>
      <c r="B514" s="346"/>
      <c r="C514" s="63" t="s">
        <v>3</v>
      </c>
      <c r="D514" s="135">
        <v>0.05</v>
      </c>
      <c r="E514" s="525">
        <f>Médecine!E514+Chirurgie!E514+Réanimation!E514+'Gynécologie-Obstétrique'!E514+Pédiatrie!E514+SSR!E514+SLD!E514+Psychiatrie!E514</f>
        <v>0</v>
      </c>
      <c r="F514" s="135">
        <f>E514*D514</f>
        <v>0</v>
      </c>
      <c r="G514" s="44">
        <v>0.2</v>
      </c>
      <c r="H514" s="332">
        <f>F514/G514</f>
        <v>0</v>
      </c>
      <c r="I514" s="192" t="str">
        <f>IF($C$8=0,"",H514/$C$8*1000)</f>
        <v/>
      </c>
      <c r="J514" s="152"/>
    </row>
    <row r="515" spans="1:10" s="118" customFormat="1" ht="13.5" thickBot="1" x14ac:dyDescent="0.25">
      <c r="A515" s="106" t="s">
        <v>359</v>
      </c>
      <c r="B515" s="161" t="s">
        <v>360</v>
      </c>
      <c r="C515" s="64"/>
      <c r="D515" s="140"/>
      <c r="E515" s="31"/>
      <c r="F515" s="140"/>
      <c r="G515" s="49"/>
      <c r="H515" s="141"/>
      <c r="I515" s="117"/>
      <c r="J515" s="482"/>
    </row>
    <row r="516" spans="1:10" s="118" customFormat="1" x14ac:dyDescent="0.2">
      <c r="A516" s="106"/>
      <c r="B516" s="143"/>
      <c r="C516" s="62" t="s">
        <v>2</v>
      </c>
      <c r="D516" s="125">
        <v>0.35</v>
      </c>
      <c r="E516" s="522">
        <f>Médecine!E516+Chirurgie!E516+Réanimation!E516+'Gynécologie-Obstétrique'!E516+Pédiatrie!E516+SSR!E516+SLD!E516+Psychiatrie!E516</f>
        <v>0</v>
      </c>
      <c r="F516" s="125">
        <f>E516*D516</f>
        <v>0</v>
      </c>
      <c r="G516" s="45">
        <v>0.28000000000000003</v>
      </c>
      <c r="H516" s="127"/>
      <c r="I516" s="117"/>
      <c r="J516" s="482"/>
    </row>
    <row r="517" spans="1:10" s="118" customFormat="1" ht="13.5" thickBot="1" x14ac:dyDescent="0.25">
      <c r="A517" s="106"/>
      <c r="B517" s="143"/>
      <c r="C517" s="63" t="s">
        <v>2</v>
      </c>
      <c r="D517" s="125">
        <v>0.5</v>
      </c>
      <c r="E517" s="486">
        <f>Médecine!E517+Chirurgie!E517+Réanimation!E517+'Gynécologie-Obstétrique'!E517+Pédiatrie!E517+SSR!E517+SLD!E517+Psychiatrie!E517</f>
        <v>0</v>
      </c>
      <c r="F517" s="125">
        <f>E517*D517</f>
        <v>0</v>
      </c>
      <c r="G517" s="45">
        <v>0.28000000000000003</v>
      </c>
      <c r="H517" s="127"/>
      <c r="I517" s="117"/>
      <c r="J517" s="482"/>
    </row>
    <row r="518" spans="1:10" s="118" customFormat="1" x14ac:dyDescent="0.2">
      <c r="A518" s="106"/>
      <c r="B518" s="132" t="s">
        <v>361</v>
      </c>
      <c r="C518" s="67"/>
      <c r="D518" s="6"/>
      <c r="E518" s="156"/>
      <c r="F518" s="6">
        <f>SUM(F516:F517)</f>
        <v>0</v>
      </c>
      <c r="G518" s="46">
        <v>0.28000000000000003</v>
      </c>
      <c r="H518" s="134">
        <f>F518/G518</f>
        <v>0</v>
      </c>
      <c r="I518" s="192" t="str">
        <f>IF($C$8=0,"",H518/$C$8*1000)</f>
        <v/>
      </c>
      <c r="J518" s="152"/>
    </row>
    <row r="519" spans="1:10" s="118" customFormat="1" ht="13.5" thickBot="1" x14ac:dyDescent="0.25">
      <c r="A519" s="106" t="s">
        <v>694</v>
      </c>
      <c r="B519" s="400" t="s">
        <v>695</v>
      </c>
      <c r="C519" s="64"/>
      <c r="D519" s="34"/>
      <c r="E519" s="31"/>
      <c r="F519" s="140"/>
      <c r="G519" s="49"/>
      <c r="H519" s="141"/>
      <c r="I519" s="117"/>
      <c r="J519" s="482"/>
    </row>
    <row r="520" spans="1:10" s="118" customFormat="1" ht="13.5" thickBot="1" x14ac:dyDescent="0.25">
      <c r="A520" s="106"/>
      <c r="B520" s="476"/>
      <c r="C520" s="65" t="s">
        <v>3</v>
      </c>
      <c r="D520" s="23">
        <v>0.2</v>
      </c>
      <c r="E520" s="525">
        <f>Médecine!E520+Chirurgie!E520+Réanimation!E520+'Gynécologie-Obstétrique'!E520+Pédiatrie!E520+SSR!E520+SLD!E520+Psychiatrie!E520</f>
        <v>0</v>
      </c>
      <c r="F520" s="150">
        <f>E520*D520</f>
        <v>0</v>
      </c>
      <c r="G520" s="51">
        <v>0.2</v>
      </c>
      <c r="H520" s="477">
        <f>F520/G520</f>
        <v>0</v>
      </c>
      <c r="I520" s="192" t="str">
        <f>IF($C$8=0,"",H520/$C$8*1000)</f>
        <v/>
      </c>
      <c r="J520" s="482"/>
    </row>
    <row r="521" spans="1:10" s="118" customFormat="1" x14ac:dyDescent="0.2">
      <c r="A521" s="252" t="s">
        <v>105</v>
      </c>
      <c r="B521" s="246" t="s">
        <v>225</v>
      </c>
      <c r="C521" s="247"/>
      <c r="D521" s="246"/>
      <c r="E521" s="253"/>
      <c r="F521" s="246"/>
      <c r="G521" s="248"/>
      <c r="H521" s="249">
        <f>H457+H480+H491+H498+H505+H512+H514+H518+H520</f>
        <v>0</v>
      </c>
      <c r="I521" s="250" t="str">
        <f>IF($C$8=0,"",H521/$C$8*1000)</f>
        <v/>
      </c>
      <c r="J521" s="14"/>
    </row>
    <row r="522" spans="1:10" s="118" customFormat="1" x14ac:dyDescent="0.2">
      <c r="A522" s="286"/>
      <c r="B522" s="26" t="s">
        <v>407</v>
      </c>
      <c r="C522" s="289"/>
      <c r="D522" s="26"/>
      <c r="E522" s="354"/>
      <c r="F522" s="26"/>
      <c r="G522" s="290"/>
      <c r="H522" s="33">
        <f>H464+H469+H473+H479+H521</f>
        <v>0</v>
      </c>
      <c r="I522" s="28" t="str">
        <f>IF($C$8=0,"",H522/$C$8*1000)</f>
        <v/>
      </c>
      <c r="J522" s="152"/>
    </row>
    <row r="523" spans="1:10" s="118" customFormat="1" x14ac:dyDescent="0.2">
      <c r="A523" s="286"/>
      <c r="B523" s="13"/>
      <c r="C523" s="287"/>
      <c r="D523" s="13"/>
      <c r="E523" s="331"/>
      <c r="F523" s="13"/>
      <c r="G523" s="288"/>
      <c r="H523" s="14"/>
      <c r="I523" s="15"/>
      <c r="J523" s="482"/>
    </row>
    <row r="524" spans="1:10" s="118" customFormat="1" x14ac:dyDescent="0.2">
      <c r="A524" s="286"/>
      <c r="B524" s="13" t="s">
        <v>61</v>
      </c>
      <c r="C524" s="287"/>
      <c r="D524" s="13"/>
      <c r="E524" s="331"/>
      <c r="F524" s="13"/>
      <c r="G524" s="288"/>
      <c r="H524" s="14"/>
      <c r="I524" s="15"/>
      <c r="J524" s="482"/>
    </row>
    <row r="525" spans="1:10" s="118" customFormat="1" ht="13.5" thickBot="1" x14ac:dyDescent="0.25">
      <c r="A525" s="106" t="s">
        <v>179</v>
      </c>
      <c r="B525" s="161" t="s">
        <v>61</v>
      </c>
      <c r="C525" s="64"/>
      <c r="D525" s="140"/>
      <c r="E525" s="31"/>
      <c r="F525" s="140"/>
      <c r="G525" s="49"/>
      <c r="H525" s="141"/>
      <c r="I525" s="117"/>
      <c r="J525" s="482"/>
    </row>
    <row r="526" spans="1:10" s="118" customFormat="1" x14ac:dyDescent="0.2">
      <c r="A526" s="106"/>
      <c r="B526" s="143"/>
      <c r="C526" s="62" t="s">
        <v>3</v>
      </c>
      <c r="D526" s="125">
        <v>0.3</v>
      </c>
      <c r="E526" s="522">
        <f>Médecine!E526+Chirurgie!E526+Réanimation!E526+'Gynécologie-Obstétrique'!E526+Pédiatrie!E526+SSR!E526+SLD!E526+Psychiatrie!E526</f>
        <v>0</v>
      </c>
      <c r="F526" s="125">
        <f>E526*D526</f>
        <v>0</v>
      </c>
      <c r="G526" s="45">
        <v>0.6</v>
      </c>
      <c r="H526" s="127"/>
      <c r="I526" s="117"/>
      <c r="J526" s="482"/>
    </row>
    <row r="527" spans="1:10" s="118" customFormat="1" ht="13.5" thickBot="1" x14ac:dyDescent="0.25">
      <c r="A527" s="106"/>
      <c r="B527" s="5" t="s">
        <v>74</v>
      </c>
      <c r="C527" s="62" t="s">
        <v>3</v>
      </c>
      <c r="D527" s="125">
        <v>2.4</v>
      </c>
      <c r="E527" s="486">
        <f>Médecine!E527+Chirurgie!E527+Réanimation!E527+'Gynécologie-Obstétrique'!E527+Pédiatrie!E527+SSR!E527+SLD!E527+Psychiatrie!E527</f>
        <v>0</v>
      </c>
      <c r="F527" s="125">
        <f>E527*D527</f>
        <v>0</v>
      </c>
      <c r="G527" s="45">
        <v>0.6</v>
      </c>
      <c r="H527" s="127"/>
      <c r="I527" s="117"/>
      <c r="J527" s="482"/>
    </row>
    <row r="528" spans="1:10" s="118" customFormat="1" ht="13.5" thickBot="1" x14ac:dyDescent="0.25">
      <c r="A528" s="106"/>
      <c r="B528" s="193" t="s">
        <v>408</v>
      </c>
      <c r="C528" s="194"/>
      <c r="D528" s="195"/>
      <c r="E528" s="203"/>
      <c r="F528" s="195">
        <f>SUM(F526:F527)</f>
        <v>0</v>
      </c>
      <c r="G528" s="196">
        <v>0.6</v>
      </c>
      <c r="H528" s="197">
        <f>F528/G528</f>
        <v>0</v>
      </c>
      <c r="I528" s="210" t="str">
        <f>IF($C$8=0,"",H528/$C$8*1000)</f>
        <v/>
      </c>
      <c r="J528" s="152"/>
    </row>
    <row r="529" spans="1:10" s="118" customFormat="1" ht="13.5" thickBot="1" x14ac:dyDescent="0.25">
      <c r="A529" s="106"/>
      <c r="B529" s="143"/>
      <c r="C529" s="62" t="s">
        <v>2</v>
      </c>
      <c r="D529" s="125">
        <v>0.6</v>
      </c>
      <c r="E529" s="525">
        <f>Médecine!E529+Chirurgie!E529+Réanimation!E529+'Gynécologie-Obstétrique'!E529+Pédiatrie!E529+SSR!E529+SLD!E529+Psychiatrie!E529</f>
        <v>0</v>
      </c>
      <c r="F529" s="125">
        <f>E529*D529</f>
        <v>0</v>
      </c>
      <c r="G529" s="45">
        <v>0.6</v>
      </c>
      <c r="H529" s="127"/>
      <c r="I529" s="117"/>
      <c r="J529" s="482"/>
    </row>
    <row r="530" spans="1:10" s="118" customFormat="1" x14ac:dyDescent="0.2">
      <c r="A530" s="106"/>
      <c r="B530" s="193" t="s">
        <v>409</v>
      </c>
      <c r="C530" s="194"/>
      <c r="D530" s="195"/>
      <c r="E530" s="203"/>
      <c r="F530" s="195">
        <f>SUM(F529)</f>
        <v>0</v>
      </c>
      <c r="G530" s="196">
        <v>0.6</v>
      </c>
      <c r="H530" s="197">
        <f>F530/G530</f>
        <v>0</v>
      </c>
      <c r="I530" s="210" t="str">
        <f>IF($C$8=0,"",H530/$C$8*1000)</f>
        <v/>
      </c>
      <c r="J530" s="152"/>
    </row>
    <row r="531" spans="1:10" s="118" customFormat="1" x14ac:dyDescent="0.2">
      <c r="A531" s="106"/>
      <c r="B531" s="132" t="s">
        <v>416</v>
      </c>
      <c r="C531" s="67"/>
      <c r="D531" s="6"/>
      <c r="E531" s="156"/>
      <c r="F531" s="6">
        <f>F528+F530</f>
        <v>0</v>
      </c>
      <c r="G531" s="46">
        <v>0.6</v>
      </c>
      <c r="H531" s="134">
        <f>F531/G531</f>
        <v>0</v>
      </c>
      <c r="I531" s="192" t="str">
        <f>IF($C$8=0,"",H531/$C$8*1000)</f>
        <v/>
      </c>
      <c r="J531" s="152"/>
    </row>
    <row r="532" spans="1:10" s="118" customFormat="1" x14ac:dyDescent="0.2">
      <c r="A532" s="107"/>
      <c r="B532" s="135"/>
      <c r="C532" s="63"/>
      <c r="D532" s="135"/>
      <c r="E532" s="120"/>
      <c r="F532" s="135"/>
      <c r="G532" s="47"/>
      <c r="H532" s="152"/>
      <c r="I532" s="117"/>
      <c r="J532" s="152"/>
    </row>
    <row r="533" spans="1:10" s="118" customFormat="1" x14ac:dyDescent="0.2">
      <c r="A533" s="286"/>
      <c r="B533" s="13" t="s">
        <v>545</v>
      </c>
      <c r="C533" s="287"/>
      <c r="D533" s="13"/>
      <c r="E533" s="331"/>
      <c r="F533" s="13"/>
      <c r="G533" s="288"/>
      <c r="H533" s="14"/>
      <c r="I533" s="15"/>
      <c r="J533" s="482"/>
    </row>
    <row r="534" spans="1:10" s="118" customFormat="1" ht="13.5" thickBot="1" x14ac:dyDescent="0.25">
      <c r="A534" s="106" t="s">
        <v>544</v>
      </c>
      <c r="B534" s="161" t="s">
        <v>545</v>
      </c>
      <c r="C534" s="64"/>
      <c r="D534" s="140"/>
      <c r="E534" s="31"/>
      <c r="F534" s="140"/>
      <c r="G534" s="49"/>
      <c r="H534" s="141"/>
      <c r="I534" s="117"/>
      <c r="J534" s="482"/>
    </row>
    <row r="535" spans="1:10" s="118" customFormat="1" ht="13.5" thickBot="1" x14ac:dyDescent="0.25">
      <c r="A535" s="106"/>
      <c r="B535" s="146"/>
      <c r="C535" s="65" t="s">
        <v>3</v>
      </c>
      <c r="D535" s="114">
        <v>0.2</v>
      </c>
      <c r="E535" s="525">
        <f>Médecine!E535+Chirurgie!E535+Réanimation!E535+'Gynécologie-Obstétrique'!E535+Pédiatrie!E535+SSR!E535+SLD!E535+Psychiatrie!E535</f>
        <v>0</v>
      </c>
      <c r="F535" s="114">
        <f>E535*D535</f>
        <v>0</v>
      </c>
      <c r="G535" s="42">
        <v>0.4</v>
      </c>
      <c r="H535" s="134">
        <f>F535/G535</f>
        <v>0</v>
      </c>
      <c r="I535" s="192" t="str">
        <f>IF($C$8=0,"",H535/$C$8*1000)</f>
        <v/>
      </c>
      <c r="J535" s="152"/>
    </row>
    <row r="536" spans="1:10" s="118" customFormat="1" x14ac:dyDescent="0.2">
      <c r="A536" s="106"/>
      <c r="B536" s="257" t="s">
        <v>559</v>
      </c>
      <c r="C536" s="258"/>
      <c r="D536" s="257"/>
      <c r="E536" s="257"/>
      <c r="F536" s="257"/>
      <c r="G536" s="259"/>
      <c r="H536" s="366">
        <f>H244+H268+H285+H357+H384+H430+H438+H481+H521+H531+H535</f>
        <v>0</v>
      </c>
      <c r="I536" s="366" t="str">
        <f>IF($C$8=0,"",H536/$C$8*1000)</f>
        <v/>
      </c>
      <c r="J536" s="152"/>
    </row>
    <row r="537" spans="1:10" x14ac:dyDescent="0.2">
      <c r="A537" s="106"/>
      <c r="H537" s="37"/>
      <c r="I537" s="117"/>
      <c r="J537" s="482"/>
    </row>
    <row r="538" spans="1:10" x14ac:dyDescent="0.2">
      <c r="A538" s="256" t="s">
        <v>236</v>
      </c>
      <c r="B538" s="87" t="s">
        <v>235</v>
      </c>
      <c r="C538" s="86"/>
      <c r="D538" s="86"/>
      <c r="E538" s="86"/>
      <c r="F538" s="86"/>
      <c r="G538" s="86"/>
      <c r="H538" s="367">
        <f>H244+H268+H285+H357+H384+H430+H438+H521</f>
        <v>0</v>
      </c>
      <c r="I538" s="367" t="str">
        <f>IF($C$8=0,"",H538/$C$8*1000)</f>
        <v/>
      </c>
      <c r="J538" s="14"/>
    </row>
    <row r="539" spans="1:10" x14ac:dyDescent="0.2">
      <c r="A539" s="106"/>
      <c r="B539" s="16"/>
      <c r="C539" s="111"/>
      <c r="D539" s="111"/>
      <c r="E539" s="111"/>
      <c r="F539" s="111"/>
      <c r="G539" s="111"/>
      <c r="H539" s="112"/>
      <c r="I539" s="117"/>
      <c r="J539" s="329"/>
    </row>
    <row r="540" spans="1:10" s="118" customFormat="1" x14ac:dyDescent="0.2">
      <c r="A540" s="104"/>
      <c r="J540" s="329"/>
    </row>
    <row r="541" spans="1:10" s="118" customFormat="1" x14ac:dyDescent="0.2">
      <c r="A541" s="104"/>
      <c r="J541" s="117"/>
    </row>
    <row r="542" spans="1:10" s="118" customFormat="1" x14ac:dyDescent="0.2">
      <c r="A542" s="104"/>
      <c r="J542" s="117"/>
    </row>
    <row r="543" spans="1:10" s="118" customFormat="1" x14ac:dyDescent="0.2">
      <c r="A543" s="104"/>
      <c r="J543" s="117"/>
    </row>
    <row r="544" spans="1:10" s="118" customFormat="1" x14ac:dyDescent="0.2">
      <c r="A544" s="104"/>
      <c r="J544" s="117"/>
    </row>
    <row r="545" spans="1:10" s="118" customFormat="1" x14ac:dyDescent="0.2">
      <c r="A545" s="104"/>
      <c r="J545" s="117"/>
    </row>
    <row r="546" spans="1:10" s="118" customFormat="1" x14ac:dyDescent="0.2">
      <c r="A546" s="104"/>
      <c r="J546" s="117"/>
    </row>
    <row r="547" spans="1:10" s="118" customFormat="1" x14ac:dyDescent="0.2">
      <c r="A547" s="104"/>
      <c r="J547" s="117"/>
    </row>
    <row r="548" spans="1:10" s="118" customFormat="1" x14ac:dyDescent="0.2">
      <c r="A548" s="104"/>
      <c r="J548" s="117"/>
    </row>
    <row r="549" spans="1:10" s="118" customFormat="1" x14ac:dyDescent="0.2">
      <c r="A549" s="104"/>
      <c r="J549" s="117"/>
    </row>
    <row r="550" spans="1:10" s="118" customFormat="1" x14ac:dyDescent="0.2">
      <c r="A550" s="104"/>
      <c r="J550" s="117"/>
    </row>
    <row r="551" spans="1:10" s="118" customFormat="1" x14ac:dyDescent="0.2">
      <c r="A551" s="104"/>
      <c r="J551" s="117"/>
    </row>
    <row r="552" spans="1:10" s="118" customFormat="1" x14ac:dyDescent="0.2">
      <c r="A552" s="104"/>
      <c r="J552" s="117"/>
    </row>
    <row r="553" spans="1:10" s="118" customFormat="1" x14ac:dyDescent="0.2">
      <c r="A553" s="104"/>
      <c r="J553" s="117"/>
    </row>
    <row r="554" spans="1:10" s="118" customFormat="1" x14ac:dyDescent="0.2">
      <c r="A554" s="104"/>
      <c r="J554" s="117"/>
    </row>
    <row r="555" spans="1:10" s="118" customFormat="1" x14ac:dyDescent="0.2">
      <c r="A555" s="104"/>
      <c r="J555" s="117"/>
    </row>
    <row r="556" spans="1:10" s="118" customFormat="1" x14ac:dyDescent="0.2">
      <c r="A556" s="104"/>
      <c r="J556" s="117"/>
    </row>
    <row r="557" spans="1:10" s="118" customFormat="1" x14ac:dyDescent="0.2">
      <c r="A557" s="104"/>
      <c r="J557" s="117"/>
    </row>
    <row r="558" spans="1:10" s="118" customFormat="1" x14ac:dyDescent="0.2">
      <c r="A558" s="104"/>
      <c r="J558" s="117"/>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09:E510 E526:E527 E520 E514 E379 E375:E377 E383 E389 E391 E393 E397:E400 E402:E403 E407 E414:E418 E420:E426 E434 E436 E443:E446 E454:E456 E409:E410 E503 E500:E501 E495:E496 E493 E489 E485:E487 E479 E472 E465:E466 E474:E475 E461:E463 E529 E228 E284 E282 E280 E272:E274 E238:E242 E253 E250:E251 E257:E259 E267 E261 E263:E264 E248 E313:E315 E308:E309 E301:E302 E304 E318:E322 E325:E328 E330 E295:E296 E290:E293 E347:E348 E343:E345 E334:E338 E367:E372 E361:E364 E354:E355 E199:E200 E90:E91 E84:E86 E97:E98 E95 E103:E104 E77 E71:E73 E66:E69 E81 E112:E115 E118:E119 E26:E29 E34 E36 E516:E517 E15:E16 E19:E21 E46:E48 E40 E44 E52:E56 E58:E60 E154 E179:E182 E192:E193 E165:E167 E170 E174:E176 E160:E162 E122:E126 E129:E133 E138:E139 E142:E146 E148:E150 E204:E211 E507 E187:E190 E195:E197 E276 E449:E451 E216:E217 E220:E222 E230:E233 E225:E226 E535">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ignoredErrors>
    <ignoredError sqref="E15 E19:E21 E26:E29 E34 E36 E40 E44 E46:E48 E52:E56 E58:E60 E66:E69 E71:E73 E77 E81 E84:E86 E90:E91 E95 E97:E98 E103:E104 E112:E115 E118:E119 E122:E126 E129:E133 E138:E139 E142:E146 E148:E150 E154 E160:E162 E165:E167 E170 E174:E176 E179:E182 E187:E190 E193 E195:E197 E200 E206 E208 E210 E216:E217 E220:E221 E225 E228 E231 E238 E240 E248 E250:E251 E253 E257:E258 E261 E263:E264 E267 E272:E274 E276 E284 E282 E280 E290:E293 E295:E296 E301:E302 E304 E308:E309 E313:E315 E318:E322 E325:E328 E330 E334:E338 E343:E345 E347:E348 E354:E355 E361:E364 E367:E372 E375:E377 E379 E383 E389 E391 E393 E397:E400 E402:E403 E407 E409:E410 E414 E416 E420 E422 E424 E434 E436 E443:E446 E449:E451 E454 E456 E461:E463 E465:E466 E472 E474:E475 E479 E485:E487 E489 E493 E495:E496 E500:E501 E503 E507 E509:E510 E514 E516:E517 E520 E526:E527 E529 E535"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K558"/>
  <sheetViews>
    <sheetView showGridLines="0" zoomScaleNormal="100" zoomScaleSheetLayoutView="100" workbookViewId="0">
      <pane ySplit="10" topLeftCell="A15"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684</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76"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539" t="s">
        <v>754</v>
      </c>
      <c r="B7" s="93"/>
      <c r="C7" s="555" t="str">
        <f>IF('Données administratives'!C30="","",'Données administratives'!C30)</f>
        <v/>
      </c>
      <c r="D7" s="556"/>
      <c r="E7" s="191"/>
      <c r="J7"/>
    </row>
    <row r="8" spans="1:11" s="88" customFormat="1" ht="13.5" thickBot="1" x14ac:dyDescent="0.25">
      <c r="A8" s="539" t="s">
        <v>755</v>
      </c>
      <c r="B8" s="93"/>
      <c r="C8" s="555" t="str">
        <f>IF('Données administratives'!D30="","",'Données administratives'!D30)</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756</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algorithmName="SHA-512" hashValue="g0VL2BeRtBqEBQavi5mX97Ix1LZJ80U+ji8OtGr7FBoOnAjcFMKnODFOvgdZoq4tpfxWSystNQN2b7hNErbrSg==" saltValue="/8xeXE2TYD4vzXwii161Ig==" spinCount="100000"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tabColor theme="4" tint="-0.249977111117893"/>
  </sheetPr>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709</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76"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administratives'!C24="","",'Données administratives'!C24)</f>
        <v/>
      </c>
      <c r="D7" s="556"/>
      <c r="E7" s="191"/>
      <c r="J7"/>
    </row>
    <row r="8" spans="1:11" s="88" customFormat="1" ht="13.5" thickBot="1" x14ac:dyDescent="0.25">
      <c r="A8" s="102" t="s">
        <v>217</v>
      </c>
      <c r="B8" s="93"/>
      <c r="C8" s="555" t="str">
        <f>IF('Données administratives'!D24="","",'Données administratives'!D24)</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18"/>
  </sheetPr>
  <dimension ref="A1:J246"/>
  <sheetViews>
    <sheetView showGridLines="0" topLeftCell="A13" workbookViewId="0">
      <selection activeCell="C3" sqref="C3"/>
    </sheetView>
  </sheetViews>
  <sheetFormatPr baseColWidth="10" defaultRowHeight="12.75" x14ac:dyDescent="0.2"/>
  <cols>
    <col min="1" max="1" width="8.140625" customWidth="1"/>
    <col min="2" max="2" width="34.140625" customWidth="1"/>
    <col min="3" max="3" width="17.5703125" customWidth="1"/>
    <col min="4" max="4" width="20.140625" customWidth="1"/>
    <col min="5" max="5" width="20.42578125" customWidth="1"/>
    <col min="6" max="6" width="11.85546875" customWidth="1"/>
    <col min="7" max="7" width="5.140625" customWidth="1"/>
  </cols>
  <sheetData>
    <row r="1" spans="1:10" ht="14.25" x14ac:dyDescent="0.2">
      <c r="A1" s="226" t="s">
        <v>372</v>
      </c>
    </row>
    <row r="3" spans="1:10" ht="14.25" x14ac:dyDescent="0.2">
      <c r="B3" s="383" t="s">
        <v>237</v>
      </c>
      <c r="C3" s="245"/>
      <c r="E3" s="384" t="s">
        <v>417</v>
      </c>
      <c r="F3" s="245"/>
    </row>
    <row r="4" spans="1:10" ht="14.25" x14ac:dyDescent="0.2">
      <c r="B4" s="383" t="s">
        <v>238</v>
      </c>
      <c r="C4" s="245"/>
      <c r="D4" s="182"/>
      <c r="E4" s="385"/>
      <c r="F4" s="380" t="str">
        <f>IF($F$3="","",VLOOKUP($F$3,$A$49:$B$57,2,FALSE))</f>
        <v/>
      </c>
      <c r="G4" s="305"/>
      <c r="H4" s="305"/>
    </row>
    <row r="5" spans="1:10" ht="14.25" x14ac:dyDescent="0.2">
      <c r="B5" s="385"/>
      <c r="C5" s="531"/>
      <c r="D5" s="182"/>
      <c r="E5" s="385"/>
      <c r="F5" s="182"/>
      <c r="G5" s="182"/>
    </row>
    <row r="6" spans="1:10" ht="14.25" x14ac:dyDescent="0.2">
      <c r="B6" s="383"/>
      <c r="C6" s="379"/>
      <c r="D6" s="182"/>
      <c r="E6" s="385" t="s">
        <v>674</v>
      </c>
      <c r="F6" s="245"/>
      <c r="G6" s="182"/>
      <c r="H6" s="394" t="str">
        <f>IF($F$6="","",VLOOKUP($F$6,$A$61:$B$162,2,FALSE))</f>
        <v/>
      </c>
    </row>
    <row r="7" spans="1:10" ht="14.25" x14ac:dyDescent="0.2">
      <c r="B7" s="383"/>
      <c r="C7" s="379"/>
      <c r="D7" s="182"/>
      <c r="E7" s="182"/>
      <c r="G7" s="182"/>
    </row>
    <row r="8" spans="1:10" ht="14.25" x14ac:dyDescent="0.2">
      <c r="B8" s="383" t="s">
        <v>239</v>
      </c>
      <c r="C8" s="481"/>
      <c r="D8" s="231"/>
      <c r="E8" s="231"/>
      <c r="F8" s="231"/>
      <c r="G8" s="232"/>
    </row>
    <row r="9" spans="1:10" x14ac:dyDescent="0.2">
      <c r="E9" s="498"/>
    </row>
    <row r="10" spans="1:10" ht="28.5" customHeight="1" x14ac:dyDescent="0.2">
      <c r="B10" s="382" t="s">
        <v>240</v>
      </c>
      <c r="C10" s="408" t="s">
        <v>712</v>
      </c>
      <c r="D10" s="321" t="s">
        <v>711</v>
      </c>
      <c r="E10" s="282"/>
      <c r="F10" s="93"/>
      <c r="J10" s="480"/>
    </row>
    <row r="11" spans="1:10" ht="15" customHeight="1" x14ac:dyDescent="0.25">
      <c r="B11" s="386" t="s">
        <v>677</v>
      </c>
      <c r="C11" s="183"/>
      <c r="D11" s="184"/>
      <c r="E11" s="501"/>
      <c r="F11" s="93"/>
    </row>
    <row r="12" spans="1:10" ht="15" customHeight="1" x14ac:dyDescent="0.2">
      <c r="B12" s="387" t="s">
        <v>678</v>
      </c>
      <c r="C12" s="307"/>
      <c r="D12" s="308"/>
      <c r="E12" s="405"/>
      <c r="F12" s="93"/>
    </row>
    <row r="13" spans="1:10" ht="15" customHeight="1" x14ac:dyDescent="0.2">
      <c r="B13" s="387" t="s">
        <v>679</v>
      </c>
      <c r="C13" s="307"/>
      <c r="D13" s="308"/>
      <c r="E13" s="405"/>
      <c r="F13" s="93"/>
    </row>
    <row r="14" spans="1:10" ht="15" customHeight="1" x14ac:dyDescent="0.2">
      <c r="B14" s="388" t="s">
        <v>680</v>
      </c>
      <c r="C14" s="185"/>
      <c r="D14" s="186"/>
      <c r="E14" s="405"/>
      <c r="F14" s="93"/>
    </row>
    <row r="15" spans="1:10" ht="15" customHeight="1" x14ac:dyDescent="0.2">
      <c r="B15" s="388" t="s">
        <v>243</v>
      </c>
      <c r="C15" s="185"/>
      <c r="D15" s="186"/>
      <c r="E15" s="405"/>
      <c r="F15" s="93"/>
    </row>
    <row r="16" spans="1:10" ht="15" customHeight="1" x14ac:dyDescent="0.2">
      <c r="B16" s="388" t="s">
        <v>440</v>
      </c>
      <c r="C16" s="185"/>
      <c r="D16" s="186"/>
      <c r="E16" s="405"/>
      <c r="F16" s="93"/>
    </row>
    <row r="17" spans="2:9" ht="25.5" x14ac:dyDescent="0.2">
      <c r="B17" s="389" t="s">
        <v>681</v>
      </c>
      <c r="C17" s="291"/>
      <c r="D17" s="292"/>
      <c r="E17" s="395"/>
      <c r="F17" s="93"/>
    </row>
    <row r="18" spans="2:9" ht="30" customHeight="1" x14ac:dyDescent="0.2">
      <c r="B18" s="390" t="s">
        <v>682</v>
      </c>
      <c r="C18" s="319">
        <f>C11+C14+C15+C17+C16</f>
        <v>0</v>
      </c>
      <c r="D18" s="502">
        <f>D11+D14+D15+D17+D16</f>
        <v>0</v>
      </c>
      <c r="E18" s="395"/>
      <c r="F18" s="93"/>
      <c r="H18" s="499"/>
      <c r="I18" s="500"/>
    </row>
    <row r="19" spans="2:9" ht="15" customHeight="1" x14ac:dyDescent="0.2">
      <c r="B19" s="388" t="s">
        <v>245</v>
      </c>
      <c r="C19" s="185"/>
      <c r="D19" s="186"/>
      <c r="E19" s="405"/>
      <c r="F19" s="93"/>
    </row>
    <row r="20" spans="2:9" ht="15" customHeight="1" x14ac:dyDescent="0.2">
      <c r="B20" s="388" t="s">
        <v>246</v>
      </c>
      <c r="C20" s="185"/>
      <c r="D20" s="186"/>
      <c r="E20" s="405"/>
      <c r="F20" s="93"/>
    </row>
    <row r="21" spans="2:9" ht="15" customHeight="1" x14ac:dyDescent="0.2">
      <c r="B21" s="391" t="s">
        <v>247</v>
      </c>
      <c r="C21" s="187"/>
      <c r="D21" s="188"/>
      <c r="E21" s="405"/>
      <c r="F21" s="93"/>
    </row>
    <row r="22" spans="2:9" ht="25.5" x14ac:dyDescent="0.2">
      <c r="B22" s="392" t="s">
        <v>683</v>
      </c>
      <c r="C22" s="293"/>
      <c r="D22" s="503"/>
      <c r="E22" s="553"/>
      <c r="F22" s="93"/>
    </row>
    <row r="23" spans="2:9" ht="15" customHeight="1" x14ac:dyDescent="0.2">
      <c r="B23" s="407" t="s">
        <v>380</v>
      </c>
      <c r="C23" s="227">
        <f>C11+C14+C15+C16+C17+C19+C20+C21</f>
        <v>0</v>
      </c>
      <c r="D23" s="504">
        <f>D11+D14+D15+D16+D17+D19+D20+D21</f>
        <v>0</v>
      </c>
      <c r="E23" s="553"/>
      <c r="F23" s="93"/>
    </row>
    <row r="24" spans="2:9" ht="15" customHeight="1" x14ac:dyDescent="0.2">
      <c r="B24" s="230" t="s">
        <v>710</v>
      </c>
      <c r="C24" s="406"/>
      <c r="D24" s="505"/>
      <c r="E24" s="405"/>
      <c r="F24" s="93"/>
    </row>
    <row r="26" spans="2:9" ht="12.75" customHeight="1" x14ac:dyDescent="0.2">
      <c r="B26" s="296"/>
      <c r="D26" s="296"/>
      <c r="E26" s="296"/>
    </row>
    <row r="27" spans="2:9" ht="18" customHeight="1" x14ac:dyDescent="0.2">
      <c r="B27" s="552" t="s">
        <v>752</v>
      </c>
      <c r="C27" s="552"/>
      <c r="D27" s="552"/>
    </row>
    <row r="28" spans="2:9" ht="25.5" customHeight="1" x14ac:dyDescent="0.2">
      <c r="B28" s="554" t="s">
        <v>753</v>
      </c>
      <c r="C28" s="554"/>
      <c r="D28" s="554"/>
      <c r="E28" s="554"/>
    </row>
    <row r="29" spans="2:9" x14ac:dyDescent="0.2">
      <c r="B29" s="382" t="s">
        <v>240</v>
      </c>
      <c r="C29" s="322" t="s">
        <v>675</v>
      </c>
      <c r="D29" s="323" t="s">
        <v>685</v>
      </c>
      <c r="E29" s="282"/>
    </row>
    <row r="30" spans="2:9" ht="14.25" x14ac:dyDescent="0.2">
      <c r="B30" s="381" t="s">
        <v>676</v>
      </c>
      <c r="C30" s="293"/>
      <c r="D30" s="294"/>
      <c r="E30" s="395"/>
    </row>
    <row r="31" spans="2:9" x14ac:dyDescent="0.2">
      <c r="B31" s="296"/>
      <c r="D31" s="296"/>
      <c r="E31" s="296"/>
    </row>
    <row r="32" spans="2:9" x14ac:dyDescent="0.2">
      <c r="B32" s="296"/>
      <c r="D32" s="296"/>
      <c r="E32" s="296"/>
      <c r="F32" s="296"/>
    </row>
    <row r="33" spans="1:8" ht="29.25" customHeight="1" x14ac:dyDescent="0.2">
      <c r="B33" s="581" t="s">
        <v>757</v>
      </c>
      <c r="C33" s="581"/>
      <c r="D33" s="581"/>
      <c r="E33" s="581"/>
      <c r="F33" s="581"/>
      <c r="H33" s="385"/>
    </row>
    <row r="34" spans="1:8" ht="12.75" customHeight="1" x14ac:dyDescent="0.2">
      <c r="B34" s="295"/>
      <c r="D34" s="296"/>
      <c r="E34" s="296"/>
      <c r="F34" s="296"/>
    </row>
    <row r="35" spans="1:8" x14ac:dyDescent="0.2">
      <c r="B35" s="296" t="s">
        <v>412</v>
      </c>
      <c r="D35" s="296"/>
      <c r="E35" s="296"/>
      <c r="F35" s="296"/>
    </row>
    <row r="36" spans="1:8" ht="8.1" customHeight="1" x14ac:dyDescent="0.2">
      <c r="B36" s="296"/>
      <c r="D36" s="296"/>
      <c r="E36" s="296"/>
      <c r="F36" s="296"/>
    </row>
    <row r="37" spans="1:8" x14ac:dyDescent="0.2">
      <c r="B37" s="296" t="s">
        <v>472</v>
      </c>
      <c r="D37" s="296"/>
      <c r="E37" s="296"/>
      <c r="F37" s="296"/>
    </row>
    <row r="38" spans="1:8" x14ac:dyDescent="0.2">
      <c r="B38" s="296" t="s">
        <v>473</v>
      </c>
      <c r="D38" s="296"/>
      <c r="E38" s="296"/>
      <c r="F38" s="296"/>
    </row>
    <row r="39" spans="1:8" x14ac:dyDescent="0.2">
      <c r="B39" s="296" t="s">
        <v>474</v>
      </c>
      <c r="D39" s="296"/>
      <c r="E39" s="296"/>
      <c r="F39" s="296"/>
    </row>
    <row r="40" spans="1:8" x14ac:dyDescent="0.2">
      <c r="B40" s="296" t="s">
        <v>475</v>
      </c>
      <c r="D40" s="296"/>
      <c r="E40" s="296"/>
      <c r="F40" s="296"/>
    </row>
    <row r="41" spans="1:8" x14ac:dyDescent="0.2">
      <c r="B41" s="296" t="s">
        <v>476</v>
      </c>
      <c r="D41" s="296"/>
      <c r="E41" s="296"/>
      <c r="F41" s="296"/>
    </row>
    <row r="42" spans="1:8" x14ac:dyDescent="0.2">
      <c r="B42" s="296" t="s">
        <v>477</v>
      </c>
      <c r="D42" s="296"/>
      <c r="E42" s="296"/>
      <c r="F42" s="296"/>
    </row>
    <row r="43" spans="1:8" x14ac:dyDescent="0.2">
      <c r="B43" s="296" t="s">
        <v>478</v>
      </c>
      <c r="D43" s="296"/>
      <c r="E43" s="296"/>
      <c r="F43" s="296"/>
    </row>
    <row r="44" spans="1:8" x14ac:dyDescent="0.2">
      <c r="B44" s="393" t="s">
        <v>758</v>
      </c>
      <c r="D44" s="296"/>
      <c r="E44" s="296"/>
      <c r="F44" s="296"/>
    </row>
    <row r="45" spans="1:8" x14ac:dyDescent="0.2">
      <c r="D45" s="296"/>
      <c r="E45" s="296"/>
      <c r="F45" s="296"/>
    </row>
    <row r="48" spans="1:8" x14ac:dyDescent="0.2">
      <c r="A48" s="383"/>
      <c r="B48" s="383"/>
      <c r="C48" s="378"/>
    </row>
    <row r="49" spans="1:3" x14ac:dyDescent="0.2">
      <c r="A49" s="297" t="s">
        <v>429</v>
      </c>
      <c r="B49" s="297" t="s">
        <v>567</v>
      </c>
      <c r="C49" s="378"/>
    </row>
    <row r="50" spans="1:3" x14ac:dyDescent="0.2">
      <c r="A50" s="297" t="s">
        <v>418</v>
      </c>
      <c r="B50" s="297" t="s">
        <v>419</v>
      </c>
      <c r="C50" s="378"/>
    </row>
    <row r="51" spans="1:3" x14ac:dyDescent="0.2">
      <c r="A51" s="297" t="s">
        <v>428</v>
      </c>
      <c r="B51" s="297" t="s">
        <v>420</v>
      </c>
      <c r="C51" s="378"/>
    </row>
    <row r="52" spans="1:3" x14ac:dyDescent="0.2">
      <c r="A52" s="297" t="s">
        <v>430</v>
      </c>
      <c r="B52" s="297" t="s">
        <v>423</v>
      </c>
      <c r="C52" s="378"/>
    </row>
    <row r="53" spans="1:3" x14ac:dyDescent="0.2">
      <c r="A53" s="297" t="s">
        <v>421</v>
      </c>
      <c r="B53" s="297" t="s">
        <v>422</v>
      </c>
      <c r="C53" s="378"/>
    </row>
    <row r="54" spans="1:3" x14ac:dyDescent="0.2">
      <c r="A54" s="297" t="s">
        <v>424</v>
      </c>
      <c r="B54" s="297" t="s">
        <v>425</v>
      </c>
      <c r="C54" s="378"/>
    </row>
    <row r="55" spans="1:3" x14ac:dyDescent="0.2">
      <c r="A55" s="297" t="s">
        <v>246</v>
      </c>
      <c r="B55" s="297" t="s">
        <v>426</v>
      </c>
      <c r="C55" s="378"/>
    </row>
    <row r="56" spans="1:3" x14ac:dyDescent="0.2">
      <c r="A56" s="297" t="s">
        <v>245</v>
      </c>
      <c r="B56" s="297" t="s">
        <v>427</v>
      </c>
      <c r="C56" s="378"/>
    </row>
    <row r="57" spans="1:3" x14ac:dyDescent="0.2">
      <c r="A57" s="297" t="s">
        <v>441</v>
      </c>
      <c r="B57" s="297" t="s">
        <v>442</v>
      </c>
      <c r="C57" s="378"/>
    </row>
    <row r="58" spans="1:3" x14ac:dyDescent="0.2">
      <c r="A58" s="297"/>
      <c r="B58" s="297"/>
      <c r="C58" s="378"/>
    </row>
    <row r="59" spans="1:3" x14ac:dyDescent="0.2">
      <c r="A59" s="297"/>
      <c r="B59" s="297"/>
    </row>
    <row r="60" spans="1:3" x14ac:dyDescent="0.2">
      <c r="A60" s="297"/>
      <c r="B60" s="297"/>
    </row>
    <row r="61" spans="1:3" x14ac:dyDescent="0.2">
      <c r="A61" s="297">
        <v>1</v>
      </c>
      <c r="B61" s="297" t="s">
        <v>571</v>
      </c>
    </row>
    <row r="62" spans="1:3" x14ac:dyDescent="0.2">
      <c r="A62" s="297">
        <v>2</v>
      </c>
      <c r="B62" s="297" t="s">
        <v>572</v>
      </c>
    </row>
    <row r="63" spans="1:3" x14ac:dyDescent="0.2">
      <c r="A63" s="297">
        <v>3</v>
      </c>
      <c r="B63" s="297" t="s">
        <v>573</v>
      </c>
    </row>
    <row r="64" spans="1:3" x14ac:dyDescent="0.2">
      <c r="A64" s="297">
        <v>4</v>
      </c>
      <c r="B64" s="297" t="s">
        <v>574</v>
      </c>
    </row>
    <row r="65" spans="1:2" x14ac:dyDescent="0.2">
      <c r="A65" s="297">
        <v>5</v>
      </c>
      <c r="B65" s="297" t="s">
        <v>575</v>
      </c>
    </row>
    <row r="66" spans="1:2" x14ac:dyDescent="0.2">
      <c r="A66" s="297">
        <v>6</v>
      </c>
      <c r="B66" s="297" t="s">
        <v>576</v>
      </c>
    </row>
    <row r="67" spans="1:2" x14ac:dyDescent="0.2">
      <c r="A67" s="297">
        <v>7</v>
      </c>
      <c r="B67" s="297" t="s">
        <v>577</v>
      </c>
    </row>
    <row r="68" spans="1:2" x14ac:dyDescent="0.2">
      <c r="A68" s="297">
        <v>8</v>
      </c>
      <c r="B68" s="297" t="s">
        <v>578</v>
      </c>
    </row>
    <row r="69" spans="1:2" x14ac:dyDescent="0.2">
      <c r="A69" s="297">
        <v>9</v>
      </c>
      <c r="B69" s="297" t="s">
        <v>579</v>
      </c>
    </row>
    <row r="70" spans="1:2" x14ac:dyDescent="0.2">
      <c r="A70" s="297">
        <v>10</v>
      </c>
      <c r="B70" s="297" t="s">
        <v>580</v>
      </c>
    </row>
    <row r="71" spans="1:2" x14ac:dyDescent="0.2">
      <c r="A71" s="297">
        <v>11</v>
      </c>
      <c r="B71" s="297" t="s">
        <v>581</v>
      </c>
    </row>
    <row r="72" spans="1:2" x14ac:dyDescent="0.2">
      <c r="A72" s="297">
        <v>12</v>
      </c>
      <c r="B72" s="297" t="s">
        <v>582</v>
      </c>
    </row>
    <row r="73" spans="1:2" x14ac:dyDescent="0.2">
      <c r="A73" s="297">
        <v>13</v>
      </c>
      <c r="B73" s="297" t="s">
        <v>583</v>
      </c>
    </row>
    <row r="74" spans="1:2" x14ac:dyDescent="0.2">
      <c r="A74" s="297">
        <v>14</v>
      </c>
      <c r="B74" s="297" t="s">
        <v>584</v>
      </c>
    </row>
    <row r="75" spans="1:2" x14ac:dyDescent="0.2">
      <c r="A75" s="297">
        <v>15</v>
      </c>
      <c r="B75" s="297" t="s">
        <v>585</v>
      </c>
    </row>
    <row r="76" spans="1:2" x14ac:dyDescent="0.2">
      <c r="A76" s="297">
        <v>16</v>
      </c>
      <c r="B76" s="297" t="s">
        <v>586</v>
      </c>
    </row>
    <row r="77" spans="1:2" x14ac:dyDescent="0.2">
      <c r="A77" s="297">
        <v>17</v>
      </c>
      <c r="B77" s="297" t="s">
        <v>587</v>
      </c>
    </row>
    <row r="78" spans="1:2" x14ac:dyDescent="0.2">
      <c r="A78" s="297">
        <v>18</v>
      </c>
      <c r="B78" s="297" t="s">
        <v>588</v>
      </c>
    </row>
    <row r="79" spans="1:2" x14ac:dyDescent="0.2">
      <c r="A79" s="297">
        <v>19</v>
      </c>
      <c r="B79" s="297" t="s">
        <v>589</v>
      </c>
    </row>
    <row r="80" spans="1:2" x14ac:dyDescent="0.2">
      <c r="A80" s="297" t="s">
        <v>665</v>
      </c>
      <c r="B80" s="297" t="s">
        <v>666</v>
      </c>
    </row>
    <row r="81" spans="1:2" x14ac:dyDescent="0.2">
      <c r="A81" s="297" t="s">
        <v>667</v>
      </c>
      <c r="B81" s="297" t="s">
        <v>668</v>
      </c>
    </row>
    <row r="82" spans="1:2" x14ac:dyDescent="0.2">
      <c r="A82" s="297">
        <v>21</v>
      </c>
      <c r="B82" s="297" t="s">
        <v>590</v>
      </c>
    </row>
    <row r="83" spans="1:2" x14ac:dyDescent="0.2">
      <c r="A83" s="297">
        <v>22</v>
      </c>
      <c r="B83" s="297" t="s">
        <v>591</v>
      </c>
    </row>
    <row r="84" spans="1:2" x14ac:dyDescent="0.2">
      <c r="A84" s="297">
        <v>23</v>
      </c>
      <c r="B84" s="297" t="s">
        <v>592</v>
      </c>
    </row>
    <row r="85" spans="1:2" x14ac:dyDescent="0.2">
      <c r="A85" s="297">
        <v>24</v>
      </c>
      <c r="B85" s="297" t="s">
        <v>593</v>
      </c>
    </row>
    <row r="86" spans="1:2" x14ac:dyDescent="0.2">
      <c r="A86" s="297">
        <v>25</v>
      </c>
      <c r="B86" s="297" t="s">
        <v>594</v>
      </c>
    </row>
    <row r="87" spans="1:2" x14ac:dyDescent="0.2">
      <c r="A87" s="297">
        <v>26</v>
      </c>
      <c r="B87" s="297" t="s">
        <v>595</v>
      </c>
    </row>
    <row r="88" spans="1:2" x14ac:dyDescent="0.2">
      <c r="A88" s="297">
        <v>27</v>
      </c>
      <c r="B88" s="297" t="s">
        <v>596</v>
      </c>
    </row>
    <row r="89" spans="1:2" x14ac:dyDescent="0.2">
      <c r="A89" s="297">
        <v>28</v>
      </c>
      <c r="B89" s="297" t="s">
        <v>597</v>
      </c>
    </row>
    <row r="90" spans="1:2" x14ac:dyDescent="0.2">
      <c r="A90" s="297">
        <v>29</v>
      </c>
      <c r="B90" s="297" t="s">
        <v>598</v>
      </c>
    </row>
    <row r="91" spans="1:2" x14ac:dyDescent="0.2">
      <c r="A91" s="297">
        <v>30</v>
      </c>
      <c r="B91" s="297" t="s">
        <v>599</v>
      </c>
    </row>
    <row r="92" spans="1:2" x14ac:dyDescent="0.2">
      <c r="A92" s="297">
        <v>31</v>
      </c>
      <c r="B92" s="297" t="s">
        <v>600</v>
      </c>
    </row>
    <row r="93" spans="1:2" x14ac:dyDescent="0.2">
      <c r="A93" s="297">
        <v>32</v>
      </c>
      <c r="B93" s="297" t="s">
        <v>601</v>
      </c>
    </row>
    <row r="94" spans="1:2" x14ac:dyDescent="0.2">
      <c r="A94" s="297">
        <v>33</v>
      </c>
      <c r="B94" s="297" t="s">
        <v>602</v>
      </c>
    </row>
    <row r="95" spans="1:2" x14ac:dyDescent="0.2">
      <c r="A95" s="297">
        <v>34</v>
      </c>
      <c r="B95" s="297" t="s">
        <v>603</v>
      </c>
    </row>
    <row r="96" spans="1:2" x14ac:dyDescent="0.2">
      <c r="A96" s="297">
        <v>35</v>
      </c>
      <c r="B96" s="297" t="s">
        <v>604</v>
      </c>
    </row>
    <row r="97" spans="1:2" x14ac:dyDescent="0.2">
      <c r="A97" s="297">
        <v>36</v>
      </c>
      <c r="B97" s="297" t="s">
        <v>605</v>
      </c>
    </row>
    <row r="98" spans="1:2" x14ac:dyDescent="0.2">
      <c r="A98" s="297">
        <v>37</v>
      </c>
      <c r="B98" s="297" t="s">
        <v>606</v>
      </c>
    </row>
    <row r="99" spans="1:2" x14ac:dyDescent="0.2">
      <c r="A99" s="297">
        <v>38</v>
      </c>
      <c r="B99" s="297" t="s">
        <v>607</v>
      </c>
    </row>
    <row r="100" spans="1:2" x14ac:dyDescent="0.2">
      <c r="A100" s="297">
        <v>39</v>
      </c>
      <c r="B100" s="297" t="s">
        <v>608</v>
      </c>
    </row>
    <row r="101" spans="1:2" x14ac:dyDescent="0.2">
      <c r="A101" s="297">
        <v>40</v>
      </c>
      <c r="B101" s="297" t="s">
        <v>609</v>
      </c>
    </row>
    <row r="102" spans="1:2" x14ac:dyDescent="0.2">
      <c r="A102" s="297">
        <v>41</v>
      </c>
      <c r="B102" s="297" t="s">
        <v>610</v>
      </c>
    </row>
    <row r="103" spans="1:2" x14ac:dyDescent="0.2">
      <c r="A103" s="297">
        <v>42</v>
      </c>
      <c r="B103" s="297" t="s">
        <v>611</v>
      </c>
    </row>
    <row r="104" spans="1:2" x14ac:dyDescent="0.2">
      <c r="A104" s="297">
        <v>43</v>
      </c>
      <c r="B104" s="297" t="s">
        <v>612</v>
      </c>
    </row>
    <row r="105" spans="1:2" x14ac:dyDescent="0.2">
      <c r="A105" s="297">
        <v>44</v>
      </c>
      <c r="B105" s="297" t="s">
        <v>613</v>
      </c>
    </row>
    <row r="106" spans="1:2" x14ac:dyDescent="0.2">
      <c r="A106" s="297">
        <v>45</v>
      </c>
      <c r="B106" s="297" t="s">
        <v>614</v>
      </c>
    </row>
    <row r="107" spans="1:2" x14ac:dyDescent="0.2">
      <c r="A107" s="297">
        <v>46</v>
      </c>
      <c r="B107" s="297" t="s">
        <v>615</v>
      </c>
    </row>
    <row r="108" spans="1:2" x14ac:dyDescent="0.2">
      <c r="A108" s="297">
        <v>47</v>
      </c>
      <c r="B108" s="297" t="s">
        <v>616</v>
      </c>
    </row>
    <row r="109" spans="1:2" x14ac:dyDescent="0.2">
      <c r="A109" s="297">
        <v>48</v>
      </c>
      <c r="B109" s="297" t="s">
        <v>617</v>
      </c>
    </row>
    <row r="110" spans="1:2" x14ac:dyDescent="0.2">
      <c r="A110" s="297">
        <v>49</v>
      </c>
      <c r="B110" s="297" t="s">
        <v>618</v>
      </c>
    </row>
    <row r="111" spans="1:2" x14ac:dyDescent="0.2">
      <c r="A111" s="297">
        <v>50</v>
      </c>
      <c r="B111" s="297" t="s">
        <v>619</v>
      </c>
    </row>
    <row r="112" spans="1:2" x14ac:dyDescent="0.2">
      <c r="A112" s="297">
        <v>51</v>
      </c>
      <c r="B112" s="297" t="s">
        <v>620</v>
      </c>
    </row>
    <row r="113" spans="1:2" x14ac:dyDescent="0.2">
      <c r="A113" s="297">
        <v>52</v>
      </c>
      <c r="B113" s="297" t="s">
        <v>621</v>
      </c>
    </row>
    <row r="114" spans="1:2" x14ac:dyDescent="0.2">
      <c r="A114" s="297">
        <v>53</v>
      </c>
      <c r="B114" s="297" t="s">
        <v>622</v>
      </c>
    </row>
    <row r="115" spans="1:2" x14ac:dyDescent="0.2">
      <c r="A115" s="297">
        <v>54</v>
      </c>
      <c r="B115" s="297" t="s">
        <v>623</v>
      </c>
    </row>
    <row r="116" spans="1:2" x14ac:dyDescent="0.2">
      <c r="A116" s="297">
        <v>55</v>
      </c>
      <c r="B116" s="297" t="s">
        <v>624</v>
      </c>
    </row>
    <row r="117" spans="1:2" x14ac:dyDescent="0.2">
      <c r="A117" s="297">
        <v>56</v>
      </c>
      <c r="B117" s="297" t="s">
        <v>625</v>
      </c>
    </row>
    <row r="118" spans="1:2" x14ac:dyDescent="0.2">
      <c r="A118" s="297">
        <v>57</v>
      </c>
      <c r="B118" s="297" t="s">
        <v>626</v>
      </c>
    </row>
    <row r="119" spans="1:2" x14ac:dyDescent="0.2">
      <c r="A119" s="297">
        <v>58</v>
      </c>
      <c r="B119" s="297" t="s">
        <v>627</v>
      </c>
    </row>
    <row r="120" spans="1:2" x14ac:dyDescent="0.2">
      <c r="A120" s="297">
        <v>59</v>
      </c>
      <c r="B120" s="297" t="s">
        <v>628</v>
      </c>
    </row>
    <row r="121" spans="1:2" x14ac:dyDescent="0.2">
      <c r="A121" s="297">
        <v>60</v>
      </c>
      <c r="B121" s="297" t="s">
        <v>629</v>
      </c>
    </row>
    <row r="122" spans="1:2" x14ac:dyDescent="0.2">
      <c r="A122" s="297">
        <v>61</v>
      </c>
      <c r="B122" s="297" t="s">
        <v>630</v>
      </c>
    </row>
    <row r="123" spans="1:2" x14ac:dyDescent="0.2">
      <c r="A123" s="297">
        <v>62</v>
      </c>
      <c r="B123" s="297" t="s">
        <v>631</v>
      </c>
    </row>
    <row r="124" spans="1:2" x14ac:dyDescent="0.2">
      <c r="A124" s="297">
        <v>63</v>
      </c>
      <c r="B124" s="297" t="s">
        <v>632</v>
      </c>
    </row>
    <row r="125" spans="1:2" x14ac:dyDescent="0.2">
      <c r="A125" s="297">
        <v>64</v>
      </c>
      <c r="B125" s="297" t="s">
        <v>633</v>
      </c>
    </row>
    <row r="126" spans="1:2" x14ac:dyDescent="0.2">
      <c r="A126" s="297">
        <v>65</v>
      </c>
      <c r="B126" s="297" t="s">
        <v>634</v>
      </c>
    </row>
    <row r="127" spans="1:2" x14ac:dyDescent="0.2">
      <c r="A127" s="297">
        <v>66</v>
      </c>
      <c r="B127" s="297" t="s">
        <v>635</v>
      </c>
    </row>
    <row r="128" spans="1:2" x14ac:dyDescent="0.2">
      <c r="A128" s="297">
        <v>67</v>
      </c>
      <c r="B128" s="297" t="s">
        <v>636</v>
      </c>
    </row>
    <row r="129" spans="1:2" x14ac:dyDescent="0.2">
      <c r="A129" s="297">
        <v>68</v>
      </c>
      <c r="B129" s="297" t="s">
        <v>637</v>
      </c>
    </row>
    <row r="130" spans="1:2" x14ac:dyDescent="0.2">
      <c r="A130" s="297">
        <v>69</v>
      </c>
      <c r="B130" s="297" t="s">
        <v>638</v>
      </c>
    </row>
    <row r="131" spans="1:2" x14ac:dyDescent="0.2">
      <c r="A131" s="297">
        <v>70</v>
      </c>
      <c r="B131" s="297" t="s">
        <v>639</v>
      </c>
    </row>
    <row r="132" spans="1:2" x14ac:dyDescent="0.2">
      <c r="A132" s="297">
        <v>71</v>
      </c>
      <c r="B132" s="297" t="s">
        <v>640</v>
      </c>
    </row>
    <row r="133" spans="1:2" x14ac:dyDescent="0.2">
      <c r="A133" s="297">
        <v>72</v>
      </c>
      <c r="B133" s="297" t="s">
        <v>641</v>
      </c>
    </row>
    <row r="134" spans="1:2" x14ac:dyDescent="0.2">
      <c r="A134" s="297">
        <v>73</v>
      </c>
      <c r="B134" s="297" t="s">
        <v>642</v>
      </c>
    </row>
    <row r="135" spans="1:2" x14ac:dyDescent="0.2">
      <c r="A135" s="297">
        <v>74</v>
      </c>
      <c r="B135" s="297" t="s">
        <v>643</v>
      </c>
    </row>
    <row r="136" spans="1:2" x14ac:dyDescent="0.2">
      <c r="A136" s="297">
        <v>75</v>
      </c>
      <c r="B136" s="297" t="s">
        <v>644</v>
      </c>
    </row>
    <row r="137" spans="1:2" x14ac:dyDescent="0.2">
      <c r="A137" s="297">
        <v>76</v>
      </c>
      <c r="B137" s="297" t="s">
        <v>645</v>
      </c>
    </row>
    <row r="138" spans="1:2" x14ac:dyDescent="0.2">
      <c r="A138" s="297">
        <v>77</v>
      </c>
      <c r="B138" s="297" t="s">
        <v>646</v>
      </c>
    </row>
    <row r="139" spans="1:2" x14ac:dyDescent="0.2">
      <c r="A139" s="297">
        <v>78</v>
      </c>
      <c r="B139" s="297" t="s">
        <v>647</v>
      </c>
    </row>
    <row r="140" spans="1:2" x14ac:dyDescent="0.2">
      <c r="A140" s="297">
        <v>79</v>
      </c>
      <c r="B140" s="297" t="s">
        <v>648</v>
      </c>
    </row>
    <row r="141" spans="1:2" x14ac:dyDescent="0.2">
      <c r="A141" s="297">
        <v>80</v>
      </c>
      <c r="B141" s="297" t="s">
        <v>649</v>
      </c>
    </row>
    <row r="142" spans="1:2" x14ac:dyDescent="0.2">
      <c r="A142" s="297">
        <v>81</v>
      </c>
      <c r="B142" s="297" t="s">
        <v>650</v>
      </c>
    </row>
    <row r="143" spans="1:2" x14ac:dyDescent="0.2">
      <c r="A143" s="297">
        <v>82</v>
      </c>
      <c r="B143" s="297" t="s">
        <v>651</v>
      </c>
    </row>
    <row r="144" spans="1:2" x14ac:dyDescent="0.2">
      <c r="A144" s="297">
        <v>83</v>
      </c>
      <c r="B144" s="297" t="s">
        <v>652</v>
      </c>
    </row>
    <row r="145" spans="1:2" x14ac:dyDescent="0.2">
      <c r="A145" s="297">
        <v>84</v>
      </c>
      <c r="B145" s="297" t="s">
        <v>653</v>
      </c>
    </row>
    <row r="146" spans="1:2" x14ac:dyDescent="0.2">
      <c r="A146" s="297">
        <v>85</v>
      </c>
      <c r="B146" s="297" t="s">
        <v>654</v>
      </c>
    </row>
    <row r="147" spans="1:2" x14ac:dyDescent="0.2">
      <c r="A147" s="297">
        <v>86</v>
      </c>
      <c r="B147" s="297" t="s">
        <v>655</v>
      </c>
    </row>
    <row r="148" spans="1:2" x14ac:dyDescent="0.2">
      <c r="A148" s="297">
        <v>87</v>
      </c>
      <c r="B148" s="297" t="s">
        <v>656</v>
      </c>
    </row>
    <row r="149" spans="1:2" x14ac:dyDescent="0.2">
      <c r="A149" s="297">
        <v>88</v>
      </c>
      <c r="B149" s="297" t="s">
        <v>657</v>
      </c>
    </row>
    <row r="150" spans="1:2" x14ac:dyDescent="0.2">
      <c r="A150" s="297">
        <v>89</v>
      </c>
      <c r="B150" s="297" t="s">
        <v>658</v>
      </c>
    </row>
    <row r="151" spans="1:2" x14ac:dyDescent="0.2">
      <c r="A151" s="297">
        <v>90</v>
      </c>
      <c r="B151" s="297" t="s">
        <v>659</v>
      </c>
    </row>
    <row r="152" spans="1:2" x14ac:dyDescent="0.2">
      <c r="A152" s="297">
        <v>91</v>
      </c>
      <c r="B152" s="297" t="s">
        <v>660</v>
      </c>
    </row>
    <row r="153" spans="1:2" x14ac:dyDescent="0.2">
      <c r="A153" s="297">
        <v>92</v>
      </c>
      <c r="B153" s="297" t="s">
        <v>661</v>
      </c>
    </row>
    <row r="154" spans="1:2" x14ac:dyDescent="0.2">
      <c r="A154" s="297">
        <v>93</v>
      </c>
      <c r="B154" s="297" t="s">
        <v>662</v>
      </c>
    </row>
    <row r="155" spans="1:2" x14ac:dyDescent="0.2">
      <c r="A155" s="297">
        <v>94</v>
      </c>
      <c r="B155" s="297" t="s">
        <v>663</v>
      </c>
    </row>
    <row r="156" spans="1:2" x14ac:dyDescent="0.2">
      <c r="A156" s="297">
        <v>95</v>
      </c>
      <c r="B156" s="297" t="s">
        <v>664</v>
      </c>
    </row>
    <row r="157" spans="1:2" x14ac:dyDescent="0.2">
      <c r="A157" s="297">
        <v>971</v>
      </c>
      <c r="B157" s="297" t="s">
        <v>669</v>
      </c>
    </row>
    <row r="158" spans="1:2" x14ac:dyDescent="0.2">
      <c r="A158" s="297">
        <v>972</v>
      </c>
      <c r="B158" s="297" t="s">
        <v>670</v>
      </c>
    </row>
    <row r="159" spans="1:2" x14ac:dyDescent="0.2">
      <c r="A159" s="297">
        <v>973</v>
      </c>
      <c r="B159" s="297" t="s">
        <v>671</v>
      </c>
    </row>
    <row r="160" spans="1:2" x14ac:dyDescent="0.2">
      <c r="A160" s="297">
        <v>974</v>
      </c>
      <c r="B160" s="297" t="s">
        <v>672</v>
      </c>
    </row>
    <row r="161" spans="1:2" x14ac:dyDescent="0.2">
      <c r="A161" s="297">
        <v>976</v>
      </c>
      <c r="B161" s="297" t="s">
        <v>673</v>
      </c>
    </row>
    <row r="162" spans="1:2" x14ac:dyDescent="0.2">
      <c r="A162" s="297">
        <v>999</v>
      </c>
      <c r="B162" s="297" t="s">
        <v>441</v>
      </c>
    </row>
    <row r="163" spans="1:2" x14ac:dyDescent="0.2">
      <c r="A163" s="297"/>
      <c r="B163" s="297"/>
    </row>
    <row r="164" spans="1:2" x14ac:dyDescent="0.2">
      <c r="A164" s="297"/>
      <c r="B164" s="297"/>
    </row>
    <row r="165" spans="1:2" x14ac:dyDescent="0.2">
      <c r="A165" s="297"/>
      <c r="B165" s="297"/>
    </row>
    <row r="166" spans="1:2" x14ac:dyDescent="0.2">
      <c r="A166" s="297"/>
      <c r="B166" s="297"/>
    </row>
    <row r="167" spans="1:2" x14ac:dyDescent="0.2">
      <c r="A167" s="297"/>
      <c r="B167" s="297"/>
    </row>
    <row r="168" spans="1:2" x14ac:dyDescent="0.2">
      <c r="A168" s="297"/>
      <c r="B168" s="297"/>
    </row>
    <row r="169" spans="1:2" x14ac:dyDescent="0.2">
      <c r="A169" s="297"/>
      <c r="B169" s="297"/>
    </row>
    <row r="170" spans="1:2" x14ac:dyDescent="0.2">
      <c r="A170" s="297"/>
      <c r="B170" s="297"/>
    </row>
    <row r="171" spans="1:2" x14ac:dyDescent="0.2">
      <c r="A171" s="297"/>
      <c r="B171" s="297"/>
    </row>
    <row r="172" spans="1:2" x14ac:dyDescent="0.2">
      <c r="A172" s="297"/>
      <c r="B172" s="297"/>
    </row>
    <row r="173" spans="1:2" x14ac:dyDescent="0.2">
      <c r="A173" s="297"/>
      <c r="B173" s="297"/>
    </row>
    <row r="174" spans="1:2" x14ac:dyDescent="0.2">
      <c r="A174" s="297"/>
      <c r="B174" s="297"/>
    </row>
    <row r="175" spans="1:2" x14ac:dyDescent="0.2">
      <c r="A175" s="297"/>
      <c r="B175" s="297"/>
    </row>
    <row r="176" spans="1:2" x14ac:dyDescent="0.2">
      <c r="A176" s="297"/>
      <c r="B176" s="297"/>
    </row>
    <row r="177" spans="1:2" x14ac:dyDescent="0.2">
      <c r="A177" s="297"/>
      <c r="B177" s="297"/>
    </row>
    <row r="178" spans="1:2" x14ac:dyDescent="0.2">
      <c r="A178" s="297"/>
      <c r="B178" s="297"/>
    </row>
    <row r="179" spans="1:2" x14ac:dyDescent="0.2">
      <c r="A179" s="297"/>
      <c r="B179" s="297"/>
    </row>
    <row r="180" spans="1:2" x14ac:dyDescent="0.2">
      <c r="A180" s="297"/>
      <c r="B180" s="297"/>
    </row>
    <row r="181" spans="1:2" x14ac:dyDescent="0.2">
      <c r="A181" s="297"/>
      <c r="B181" s="297"/>
    </row>
    <row r="182" spans="1:2" x14ac:dyDescent="0.2">
      <c r="A182" s="297"/>
      <c r="B182" s="297"/>
    </row>
    <row r="183" spans="1:2" x14ac:dyDescent="0.2">
      <c r="A183" s="297"/>
      <c r="B183" s="297"/>
    </row>
    <row r="184" spans="1:2" x14ac:dyDescent="0.2">
      <c r="A184" s="297"/>
      <c r="B184" s="297"/>
    </row>
    <row r="185" spans="1:2" x14ac:dyDescent="0.2">
      <c r="A185" s="297"/>
      <c r="B185" s="297"/>
    </row>
    <row r="186" spans="1:2" x14ac:dyDescent="0.2">
      <c r="A186" s="297"/>
      <c r="B186" s="297"/>
    </row>
    <row r="187" spans="1:2" x14ac:dyDescent="0.2">
      <c r="A187" s="297"/>
      <c r="B187" s="297"/>
    </row>
    <row r="188" spans="1:2" x14ac:dyDescent="0.2">
      <c r="A188" s="297"/>
      <c r="B188" s="297"/>
    </row>
    <row r="189" spans="1:2" x14ac:dyDescent="0.2">
      <c r="A189" s="297"/>
      <c r="B189" s="297"/>
    </row>
    <row r="190" spans="1:2" x14ac:dyDescent="0.2">
      <c r="A190" s="297"/>
      <c r="B190" s="297"/>
    </row>
    <row r="191" spans="1:2" x14ac:dyDescent="0.2">
      <c r="A191" s="297"/>
      <c r="B191" s="297"/>
    </row>
    <row r="192" spans="1:2" x14ac:dyDescent="0.2">
      <c r="A192" s="297"/>
      <c r="B192" s="297"/>
    </row>
    <row r="193" spans="1:2" x14ac:dyDescent="0.2">
      <c r="A193" s="297"/>
      <c r="B193" s="297"/>
    </row>
    <row r="194" spans="1:2" x14ac:dyDescent="0.2">
      <c r="A194" s="297"/>
      <c r="B194" s="297"/>
    </row>
    <row r="195" spans="1:2" x14ac:dyDescent="0.2">
      <c r="A195" s="297"/>
      <c r="B195" s="297"/>
    </row>
    <row r="196" spans="1:2" x14ac:dyDescent="0.2">
      <c r="A196" s="297"/>
      <c r="B196" s="297"/>
    </row>
    <row r="197" spans="1:2" x14ac:dyDescent="0.2">
      <c r="A197" s="297"/>
      <c r="B197" s="297"/>
    </row>
    <row r="198" spans="1:2" x14ac:dyDescent="0.2">
      <c r="A198" s="297"/>
      <c r="B198" s="297"/>
    </row>
    <row r="199" spans="1:2" x14ac:dyDescent="0.2">
      <c r="A199" s="297"/>
      <c r="B199" s="297"/>
    </row>
    <row r="200" spans="1:2" x14ac:dyDescent="0.2">
      <c r="A200" s="297"/>
      <c r="B200" s="297"/>
    </row>
    <row r="201" spans="1:2" x14ac:dyDescent="0.2">
      <c r="A201" s="297"/>
      <c r="B201" s="297"/>
    </row>
    <row r="202" spans="1:2" x14ac:dyDescent="0.2">
      <c r="A202" s="297"/>
      <c r="B202" s="297"/>
    </row>
    <row r="203" spans="1:2" x14ac:dyDescent="0.2">
      <c r="A203" s="297"/>
      <c r="B203" s="297"/>
    </row>
    <row r="204" spans="1:2" x14ac:dyDescent="0.2">
      <c r="A204" s="297"/>
      <c r="B204" s="297"/>
    </row>
    <row r="205" spans="1:2" x14ac:dyDescent="0.2">
      <c r="A205" s="297"/>
      <c r="B205" s="297"/>
    </row>
    <row r="206" spans="1:2" x14ac:dyDescent="0.2">
      <c r="A206" s="297"/>
      <c r="B206" s="297"/>
    </row>
    <row r="207" spans="1:2" x14ac:dyDescent="0.2">
      <c r="A207" s="297"/>
      <c r="B207" s="297"/>
    </row>
    <row r="208" spans="1:2" x14ac:dyDescent="0.2">
      <c r="A208" s="297"/>
      <c r="B208" s="297"/>
    </row>
    <row r="209" spans="1:2" x14ac:dyDescent="0.2">
      <c r="A209" s="297"/>
      <c r="B209" s="297"/>
    </row>
    <row r="210" spans="1:2" x14ac:dyDescent="0.2">
      <c r="A210" s="297"/>
      <c r="B210" s="297"/>
    </row>
    <row r="211" spans="1:2" x14ac:dyDescent="0.2">
      <c r="A211" s="297"/>
      <c r="B211" s="297"/>
    </row>
    <row r="212" spans="1:2" x14ac:dyDescent="0.2">
      <c r="A212" s="297"/>
      <c r="B212" s="297"/>
    </row>
    <row r="213" spans="1:2" x14ac:dyDescent="0.2">
      <c r="A213" s="297"/>
      <c r="B213" s="297"/>
    </row>
    <row r="214" spans="1:2" x14ac:dyDescent="0.2">
      <c r="A214" s="297"/>
      <c r="B214" s="297"/>
    </row>
    <row r="215" spans="1:2" x14ac:dyDescent="0.2">
      <c r="A215" s="297"/>
      <c r="B215" s="297"/>
    </row>
    <row r="216" spans="1:2" x14ac:dyDescent="0.2">
      <c r="A216" s="297"/>
      <c r="B216" s="297"/>
    </row>
    <row r="217" spans="1:2" x14ac:dyDescent="0.2">
      <c r="A217" s="297"/>
      <c r="B217" s="297"/>
    </row>
    <row r="218" spans="1:2" x14ac:dyDescent="0.2">
      <c r="A218" s="297"/>
      <c r="B218" s="297"/>
    </row>
    <row r="219" spans="1:2" x14ac:dyDescent="0.2">
      <c r="A219" s="297"/>
      <c r="B219" s="297"/>
    </row>
    <row r="220" spans="1:2" x14ac:dyDescent="0.2">
      <c r="A220" s="297"/>
      <c r="B220" s="297"/>
    </row>
    <row r="221" spans="1:2" x14ac:dyDescent="0.2">
      <c r="A221" s="297"/>
      <c r="B221" s="297"/>
    </row>
    <row r="222" spans="1:2" x14ac:dyDescent="0.2">
      <c r="A222" s="297"/>
      <c r="B222" s="297"/>
    </row>
    <row r="223" spans="1:2" x14ac:dyDescent="0.2">
      <c r="A223" s="297"/>
      <c r="B223" s="297"/>
    </row>
    <row r="224" spans="1:2" x14ac:dyDescent="0.2">
      <c r="A224" s="297"/>
      <c r="B224" s="297"/>
    </row>
    <row r="225" spans="1:2" x14ac:dyDescent="0.2">
      <c r="A225" s="297"/>
      <c r="B225" s="297"/>
    </row>
    <row r="226" spans="1:2" x14ac:dyDescent="0.2">
      <c r="A226" s="297"/>
      <c r="B226" s="297"/>
    </row>
    <row r="227" spans="1:2" x14ac:dyDescent="0.2">
      <c r="A227" s="297"/>
      <c r="B227" s="297"/>
    </row>
    <row r="228" spans="1:2" x14ac:dyDescent="0.2">
      <c r="A228" s="297"/>
      <c r="B228" s="297"/>
    </row>
    <row r="229" spans="1:2" x14ac:dyDescent="0.2">
      <c r="A229" s="297"/>
      <c r="B229" s="297"/>
    </row>
    <row r="230" spans="1:2" x14ac:dyDescent="0.2">
      <c r="A230" s="297"/>
      <c r="B230" s="297"/>
    </row>
    <row r="231" spans="1:2" x14ac:dyDescent="0.2">
      <c r="A231" s="297"/>
      <c r="B231" s="297"/>
    </row>
    <row r="232" spans="1:2" x14ac:dyDescent="0.2">
      <c r="A232" s="297"/>
      <c r="B232" s="297"/>
    </row>
    <row r="233" spans="1:2" x14ac:dyDescent="0.2">
      <c r="A233" s="297"/>
      <c r="B233" s="297"/>
    </row>
    <row r="234" spans="1:2" x14ac:dyDescent="0.2">
      <c r="A234" s="297"/>
      <c r="B234" s="297"/>
    </row>
    <row r="235" spans="1:2" x14ac:dyDescent="0.2">
      <c r="A235" s="297"/>
      <c r="B235" s="297"/>
    </row>
    <row r="236" spans="1:2" x14ac:dyDescent="0.2">
      <c r="A236" s="297"/>
      <c r="B236" s="297"/>
    </row>
    <row r="237" spans="1:2" x14ac:dyDescent="0.2">
      <c r="A237" s="297"/>
      <c r="B237" s="297"/>
    </row>
    <row r="238" spans="1:2" x14ac:dyDescent="0.2">
      <c r="A238" s="297"/>
      <c r="B238" s="297"/>
    </row>
    <row r="239" spans="1:2" x14ac:dyDescent="0.2">
      <c r="A239" s="297"/>
      <c r="B239" s="297"/>
    </row>
    <row r="240" spans="1:2" x14ac:dyDescent="0.2">
      <c r="A240" s="297"/>
      <c r="B240" s="297"/>
    </row>
    <row r="241" spans="1:2" x14ac:dyDescent="0.2">
      <c r="A241" s="297"/>
      <c r="B241" s="297"/>
    </row>
    <row r="242" spans="1:2" x14ac:dyDescent="0.2">
      <c r="A242" s="297"/>
      <c r="B242" s="297"/>
    </row>
    <row r="243" spans="1:2" x14ac:dyDescent="0.2">
      <c r="A243" s="297"/>
      <c r="B243" s="297"/>
    </row>
    <row r="244" spans="1:2" x14ac:dyDescent="0.2">
      <c r="A244" s="297"/>
      <c r="B244" s="297"/>
    </row>
    <row r="245" spans="1:2" x14ac:dyDescent="0.2">
      <c r="A245" s="297"/>
      <c r="B245" s="297"/>
    </row>
    <row r="246" spans="1:2" x14ac:dyDescent="0.2">
      <c r="A246" s="297"/>
      <c r="B246" s="297"/>
    </row>
  </sheetData>
  <sheetProtection algorithmName="SHA-512" hashValue="zGRuq2W7Pe3uepNZFUZIhIkgjyCeKK33T+deFqC3TVw9S0aLqZQueh78Yk/C2kSlBOHseOrpGvo6q4jVmdX+eQ==" saltValue="+hbRXHThdjtYr9nB6+mC4Q==" spinCount="100000" sheet="1" objects="1" scenarios="1" selectLockedCells="1"/>
  <mergeCells count="4">
    <mergeCell ref="B27:D27"/>
    <mergeCell ref="E22:E23"/>
    <mergeCell ref="B28:E28"/>
    <mergeCell ref="B33:F33"/>
  </mergeCells>
  <phoneticPr fontId="23" type="noConversion"/>
  <conditionalFormatting sqref="C23:D23 C18:D18 E24">
    <cfRule type="cellIs" dxfId="57" priority="1" stopIfTrue="1" operator="equal">
      <formula>0</formula>
    </cfRule>
  </conditionalFormatting>
  <dataValidations count="3">
    <dataValidation type="list" allowBlank="1" showInputMessage="1" showErrorMessage="1" errorTitle="Erreur" error="Veuillez sélectionner une valeur dans la liste déoulante." sqref="F3">
      <formula1>$A$49:$A$57</formula1>
    </dataValidation>
    <dataValidation type="list" allowBlank="1" showInputMessage="1" showErrorMessage="1" errorTitle="Erreur" error="Veuillez sélectionner une valeur dans la liste déroulante." sqref="F6">
      <formula1>$A$61:$A$162</formula1>
    </dataValidation>
    <dataValidation type="textLength" operator="equal" allowBlank="1" showInputMessage="1" showErrorMessage="1" sqref="C3 C4">
      <formula1>9</formula1>
    </dataValidation>
  </dataValidations>
  <pageMargins left="0.15748031496062992" right="0.19685039370078741" top="0.47244094488188981" bottom="0.35433070866141736" header="0.23622047244094491" footer="0.15748031496062992"/>
  <pageSetup paperSize="9" scale="96" orientation="landscape" r:id="rId1"/>
  <headerFooter alignWithMargins="0">
    <oddFooter>&amp;L&amp;8&amp;F/&amp;A&amp;R&amp;9&amp;P/&amp;N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4" tint="-0.249977111117893"/>
  </sheetPr>
  <dimension ref="A1:I35"/>
  <sheetViews>
    <sheetView workbookViewId="0"/>
  </sheetViews>
  <sheetFormatPr baseColWidth="10" defaultRowHeight="12.75" x14ac:dyDescent="0.2"/>
  <cols>
    <col min="1" max="1" width="42.7109375" customWidth="1"/>
    <col min="2" max="3" width="20.7109375" customWidth="1"/>
  </cols>
  <sheetData>
    <row r="1" spans="1:9" x14ac:dyDescent="0.2">
      <c r="A1" s="229" t="s">
        <v>714</v>
      </c>
      <c r="C1" s="444"/>
    </row>
    <row r="3" spans="1:9" x14ac:dyDescent="0.2">
      <c r="A3" s="260" t="s">
        <v>383</v>
      </c>
      <c r="B3" s="262" t="s">
        <v>384</v>
      </c>
      <c r="C3" s="262" t="s">
        <v>385</v>
      </c>
      <c r="G3" s="13"/>
      <c r="H3" s="488"/>
      <c r="I3" s="488"/>
    </row>
    <row r="4" spans="1:9" x14ac:dyDescent="0.2">
      <c r="A4" s="4" t="s">
        <v>5</v>
      </c>
      <c r="B4" s="243">
        <f>EHPAD!$H$62</f>
        <v>0</v>
      </c>
      <c r="C4" s="243" t="str">
        <f>EHPAD!$I$62</f>
        <v/>
      </c>
      <c r="D4" s="444"/>
      <c r="G4" s="489"/>
      <c r="H4" s="490"/>
      <c r="I4" s="490"/>
    </row>
    <row r="5" spans="1:9" x14ac:dyDescent="0.2">
      <c r="A5" s="336" t="s">
        <v>502</v>
      </c>
      <c r="B5" s="337">
        <f>EHPAD!$H$75</f>
        <v>0</v>
      </c>
      <c r="C5" s="337" t="str">
        <f>EHPAD!$I$75</f>
        <v/>
      </c>
      <c r="G5" s="489"/>
      <c r="H5" s="490"/>
      <c r="I5" s="490"/>
    </row>
    <row r="6" spans="1:9" x14ac:dyDescent="0.2">
      <c r="A6" s="336" t="s">
        <v>507</v>
      </c>
      <c r="B6" s="337">
        <f>EHPAD!$H$41</f>
        <v>0</v>
      </c>
      <c r="C6" s="337" t="str">
        <f>EHPAD!$I$41</f>
        <v/>
      </c>
      <c r="G6" s="489"/>
      <c r="H6" s="490"/>
      <c r="I6" s="490"/>
    </row>
    <row r="7" spans="1:9" x14ac:dyDescent="0.2">
      <c r="A7" s="336" t="s">
        <v>533</v>
      </c>
      <c r="B7" s="337">
        <f>EHPAD!$H$92</f>
        <v>0</v>
      </c>
      <c r="C7" s="337" t="str">
        <f>EHPAD!$I$92</f>
        <v/>
      </c>
      <c r="G7" s="489"/>
      <c r="H7" s="490"/>
      <c r="I7" s="490"/>
    </row>
    <row r="8" spans="1:9" x14ac:dyDescent="0.2">
      <c r="A8" s="336" t="s">
        <v>515</v>
      </c>
      <c r="B8" s="337">
        <f>EHPAD!$H$156</f>
        <v>0</v>
      </c>
      <c r="C8" s="337" t="str">
        <f>EHPAD!$I$156</f>
        <v/>
      </c>
      <c r="G8" s="489"/>
      <c r="H8" s="490"/>
      <c r="I8" s="490"/>
    </row>
    <row r="9" spans="1:9" x14ac:dyDescent="0.2">
      <c r="A9" s="336" t="s">
        <v>516</v>
      </c>
      <c r="B9" s="337">
        <f>EHPAD!$H$203</f>
        <v>0</v>
      </c>
      <c r="C9" s="337" t="str">
        <f>EHPAD!$I$203</f>
        <v/>
      </c>
      <c r="G9" s="489"/>
      <c r="H9" s="490"/>
      <c r="I9" s="490"/>
    </row>
    <row r="10" spans="1:9" x14ac:dyDescent="0.2">
      <c r="A10" s="343" t="s">
        <v>19</v>
      </c>
      <c r="B10" s="344">
        <f>EHPAD!$H$177</f>
        <v>0</v>
      </c>
      <c r="C10" s="344" t="str">
        <f>EHPAD!$I$177</f>
        <v/>
      </c>
      <c r="G10" s="491"/>
      <c r="H10" s="492"/>
      <c r="I10" s="492"/>
    </row>
    <row r="11" spans="1:9" x14ac:dyDescent="0.2">
      <c r="A11" s="343" t="s">
        <v>21</v>
      </c>
      <c r="B11" s="344">
        <f>EHPAD!$H$183</f>
        <v>0</v>
      </c>
      <c r="C11" s="344" t="str">
        <f>EHPAD!$I$183</f>
        <v/>
      </c>
      <c r="G11" s="491"/>
      <c r="H11" s="492"/>
      <c r="I11" s="492"/>
    </row>
    <row r="12" spans="1:9" ht="24.75" x14ac:dyDescent="0.2">
      <c r="A12" s="404" t="s">
        <v>704</v>
      </c>
      <c r="B12" s="340">
        <f>EHPAD!$H$201</f>
        <v>0</v>
      </c>
      <c r="C12" s="337" t="str">
        <f>EHPAD!$I$201</f>
        <v/>
      </c>
      <c r="G12" s="493"/>
      <c r="H12" s="494"/>
      <c r="I12" s="490"/>
    </row>
    <row r="13" spans="1:9" x14ac:dyDescent="0.2">
      <c r="A13" s="336" t="s">
        <v>87</v>
      </c>
      <c r="B13" s="337">
        <f>EHPAD!$H$234</f>
        <v>0</v>
      </c>
      <c r="C13" s="337" t="str">
        <f>EHPAD!$I$234</f>
        <v/>
      </c>
      <c r="G13" s="489"/>
      <c r="H13" s="490"/>
      <c r="I13" s="490"/>
    </row>
    <row r="14" spans="1:9" x14ac:dyDescent="0.2">
      <c r="A14" s="343" t="s">
        <v>517</v>
      </c>
      <c r="B14" s="344">
        <f>EHPAD!$H$218</f>
        <v>0</v>
      </c>
      <c r="C14" s="344" t="str">
        <f>EHPAD!$I$218</f>
        <v/>
      </c>
      <c r="G14" s="491"/>
      <c r="H14" s="492"/>
      <c r="I14" s="492"/>
    </row>
    <row r="15" spans="1:9" x14ac:dyDescent="0.2">
      <c r="A15" s="343" t="s">
        <v>563</v>
      </c>
      <c r="B15" s="324">
        <f>EHPAD!$H$222</f>
        <v>0</v>
      </c>
      <c r="C15" s="344" t="str">
        <f>EHPAD!$I$222</f>
        <v/>
      </c>
      <c r="G15" s="491"/>
      <c r="H15" s="492"/>
      <c r="I15" s="492"/>
    </row>
    <row r="16" spans="1:9" x14ac:dyDescent="0.2">
      <c r="A16" s="339" t="s">
        <v>508</v>
      </c>
      <c r="B16" s="337">
        <f>EHPAD!$H$244-SUM(B4:B9,B13)</f>
        <v>0</v>
      </c>
      <c r="C16" s="337" t="str">
        <f>IF(EHPAD!$I$244="","",EHPAD!$I$244-SUM(C4:C9,C13))</f>
        <v/>
      </c>
      <c r="G16" s="495"/>
      <c r="H16" s="490"/>
      <c r="I16" s="490"/>
    </row>
    <row r="17" spans="1:9" x14ac:dyDescent="0.2">
      <c r="A17" s="341" t="s">
        <v>386</v>
      </c>
      <c r="B17" s="337">
        <f>EHPAD!$H$285</f>
        <v>0</v>
      </c>
      <c r="C17" s="337" t="str">
        <f>EHPAD!$I$285</f>
        <v/>
      </c>
      <c r="G17" s="284"/>
      <c r="H17" s="490"/>
      <c r="I17" s="490"/>
    </row>
    <row r="18" spans="1:9" x14ac:dyDescent="0.2">
      <c r="A18" s="341" t="s">
        <v>518</v>
      </c>
      <c r="B18" s="337">
        <f>EHPAD!$H$357</f>
        <v>0</v>
      </c>
      <c r="C18" s="337" t="str">
        <f>EHPAD!$I$357</f>
        <v/>
      </c>
      <c r="G18" s="284"/>
      <c r="H18" s="490"/>
      <c r="I18" s="490"/>
    </row>
    <row r="19" spans="1:9" x14ac:dyDescent="0.2">
      <c r="A19" s="341" t="s">
        <v>387</v>
      </c>
      <c r="B19" s="337">
        <f>EHPAD!$H$384</f>
        <v>0</v>
      </c>
      <c r="C19" s="337" t="str">
        <f>EHPAD!$I$384</f>
        <v/>
      </c>
      <c r="G19" s="284"/>
      <c r="H19" s="490"/>
      <c r="I19" s="490"/>
    </row>
    <row r="20" spans="1:9" x14ac:dyDescent="0.2">
      <c r="A20" s="341" t="s">
        <v>99</v>
      </c>
      <c r="B20" s="337">
        <f>EHPAD!$H$429</f>
        <v>0</v>
      </c>
      <c r="C20" s="337" t="str">
        <f>EHPAD!$I$429</f>
        <v/>
      </c>
      <c r="G20" s="284"/>
      <c r="H20" s="490"/>
      <c r="I20" s="490"/>
    </row>
    <row r="21" spans="1:9" x14ac:dyDescent="0.2">
      <c r="A21" s="343" t="s">
        <v>47</v>
      </c>
      <c r="B21" s="344">
        <f>EHPAD!$H$405</f>
        <v>0</v>
      </c>
      <c r="C21" s="344" t="str">
        <f>EHPAD!$I$405</f>
        <v/>
      </c>
      <c r="G21" s="491"/>
      <c r="H21" s="492"/>
      <c r="I21" s="492"/>
    </row>
    <row r="22" spans="1:9" x14ac:dyDescent="0.2">
      <c r="A22" s="343" t="s">
        <v>48</v>
      </c>
      <c r="B22" s="344">
        <f>EHPAD!$H$412</f>
        <v>0</v>
      </c>
      <c r="C22" s="344" t="str">
        <f>EHPAD!$I$412</f>
        <v/>
      </c>
      <c r="G22" s="491"/>
      <c r="H22" s="492"/>
      <c r="I22" s="492"/>
    </row>
    <row r="23" spans="1:9" x14ac:dyDescent="0.2">
      <c r="A23" s="343" t="s">
        <v>46</v>
      </c>
      <c r="B23" s="344">
        <f>EHPAD!$H$395</f>
        <v>0</v>
      </c>
      <c r="C23" s="344" t="str">
        <f>EHPAD!$I$395</f>
        <v/>
      </c>
      <c r="G23" s="491"/>
      <c r="H23" s="492"/>
      <c r="I23" s="492"/>
    </row>
    <row r="24" spans="1:9" x14ac:dyDescent="0.2">
      <c r="A24" s="341" t="s">
        <v>486</v>
      </c>
      <c r="B24" s="337">
        <f>EHPAD!$H$457</f>
        <v>0</v>
      </c>
      <c r="C24" s="337" t="str">
        <f>EHPAD!$I$457</f>
        <v/>
      </c>
      <c r="G24" s="284"/>
      <c r="H24" s="490"/>
      <c r="I24" s="490"/>
    </row>
    <row r="25" spans="1:9" x14ac:dyDescent="0.2">
      <c r="A25" s="343" t="s">
        <v>49</v>
      </c>
      <c r="B25" s="344">
        <f>EHPAD!$H$447</f>
        <v>0</v>
      </c>
      <c r="C25" s="344" t="str">
        <f>EHPAD!$I$447</f>
        <v/>
      </c>
      <c r="G25" s="491"/>
      <c r="H25" s="492"/>
      <c r="I25" s="492"/>
    </row>
    <row r="26" spans="1:9" x14ac:dyDescent="0.2">
      <c r="A26" s="341" t="s">
        <v>505</v>
      </c>
      <c r="B26" s="337">
        <f>EHPAD!$H$482</f>
        <v>0</v>
      </c>
      <c r="C26" s="337" t="str">
        <f>EHPAD!$I$482</f>
        <v/>
      </c>
      <c r="G26" s="284"/>
      <c r="H26" s="490"/>
      <c r="I26" s="490"/>
    </row>
    <row r="27" spans="1:9" x14ac:dyDescent="0.2">
      <c r="A27" s="341" t="s">
        <v>566</v>
      </c>
      <c r="B27" s="337">
        <f>EHPAD!$H$268</f>
        <v>0</v>
      </c>
      <c r="C27" s="337" t="str">
        <f>EHPAD!$I$268</f>
        <v/>
      </c>
      <c r="G27" s="284"/>
      <c r="H27" s="490"/>
      <c r="I27" s="490"/>
    </row>
    <row r="28" spans="1:9" x14ac:dyDescent="0.2">
      <c r="A28" s="341" t="s">
        <v>61</v>
      </c>
      <c r="B28" s="337">
        <f>EHPAD!$H$531</f>
        <v>0</v>
      </c>
      <c r="C28" s="337" t="str">
        <f>EHPAD!$I$531</f>
        <v/>
      </c>
      <c r="G28" s="284"/>
      <c r="H28" s="490"/>
      <c r="I28" s="490"/>
    </row>
    <row r="29" spans="1:9" x14ac:dyDescent="0.2">
      <c r="A29" s="284" t="s">
        <v>506</v>
      </c>
      <c r="B29" s="243">
        <f>EHPAD!$H$536-SUM(B4:B9,B13,B16:B20,B24,B26:B28)</f>
        <v>0</v>
      </c>
      <c r="C29" s="243" t="str">
        <f>IF(EHPAD!$I$536="","",EHPAD!$I$536-SUM(C4:C9,C13,C16:C20,C24,C26:C28))</f>
        <v/>
      </c>
      <c r="G29" s="284"/>
      <c r="H29" s="490"/>
      <c r="I29" s="490"/>
    </row>
    <row r="30" spans="1:9" x14ac:dyDescent="0.2">
      <c r="A30" s="363" t="s">
        <v>569</v>
      </c>
      <c r="B30" s="365">
        <f>EHPAD!$H$457+EHPAD!$H$505+EHPAD!$H$518+EHPAD!$H$520</f>
        <v>0</v>
      </c>
      <c r="C30" s="365" t="str">
        <f>IF(EHPAD!$I$536="","",EHPAD!$I$457+EHPAD!$I$505+EHPAD!$I$518+EHPAD!$I$520)</f>
        <v/>
      </c>
      <c r="G30" s="284"/>
      <c r="H30" s="490"/>
      <c r="I30" s="490"/>
    </row>
    <row r="31" spans="1:9" x14ac:dyDescent="0.2">
      <c r="A31" s="36" t="s">
        <v>388</v>
      </c>
      <c r="B31" s="244">
        <f>EHPAD!$H$536</f>
        <v>0</v>
      </c>
      <c r="C31" s="244" t="str">
        <f>EHPAD!$I$536</f>
        <v/>
      </c>
      <c r="G31" s="284"/>
      <c r="H31" s="490"/>
      <c r="I31" s="490"/>
    </row>
    <row r="32" spans="1:9" x14ac:dyDescent="0.2">
      <c r="A32" s="364" t="s">
        <v>696</v>
      </c>
      <c r="G32" s="487"/>
      <c r="H32" s="492"/>
      <c r="I32" s="492"/>
    </row>
    <row r="33" spans="1:9" x14ac:dyDescent="0.2">
      <c r="G33" s="13"/>
      <c r="H33" s="496"/>
      <c r="I33" s="496"/>
    </row>
    <row r="34" spans="1:9" x14ac:dyDescent="0.2">
      <c r="G34" s="482"/>
      <c r="H34" s="482"/>
      <c r="I34" s="482"/>
    </row>
    <row r="35" spans="1:9" x14ac:dyDescent="0.2">
      <c r="A35" s="229" t="s">
        <v>715</v>
      </c>
      <c r="C35" s="329"/>
    </row>
  </sheetData>
  <pageMargins left="0.39370078740157483" right="0.27559055118110237"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17"/>
  </sheetPr>
  <dimension ref="A1:A204"/>
  <sheetViews>
    <sheetView workbookViewId="0">
      <selection activeCell="J20" sqref="J20"/>
    </sheetView>
  </sheetViews>
  <sheetFormatPr baseColWidth="10" defaultRowHeight="12.75" x14ac:dyDescent="0.2"/>
  <sheetData>
    <row r="1" spans="1:1" x14ac:dyDescent="0.2">
      <c r="A1" s="229" t="s">
        <v>489</v>
      </c>
    </row>
    <row r="21" spans="1:1" x14ac:dyDescent="0.2">
      <c r="A21" s="229" t="s">
        <v>490</v>
      </c>
    </row>
    <row r="41" spans="1:1" x14ac:dyDescent="0.2">
      <c r="A41" s="229" t="s">
        <v>491</v>
      </c>
    </row>
    <row r="62" spans="1:1" x14ac:dyDescent="0.2">
      <c r="A62" s="229" t="s">
        <v>492</v>
      </c>
    </row>
    <row r="81" spans="1:1" x14ac:dyDescent="0.2">
      <c r="A81" s="229" t="s">
        <v>493</v>
      </c>
    </row>
    <row r="101" spans="1:1" x14ac:dyDescent="0.2">
      <c r="A101" s="229" t="s">
        <v>494</v>
      </c>
    </row>
    <row r="121" spans="1:1" x14ac:dyDescent="0.2">
      <c r="A121" s="229" t="s">
        <v>495</v>
      </c>
    </row>
    <row r="140" spans="1:1" x14ac:dyDescent="0.2">
      <c r="A140" s="229" t="s">
        <v>496</v>
      </c>
    </row>
    <row r="161" spans="1:1" x14ac:dyDescent="0.2">
      <c r="A161" s="229" t="s">
        <v>497</v>
      </c>
    </row>
    <row r="182" spans="1:1" x14ac:dyDescent="0.2">
      <c r="A182" s="229" t="s">
        <v>498</v>
      </c>
    </row>
    <row r="203" spans="1:1" x14ac:dyDescent="0.2">
      <c r="A203" s="229" t="s">
        <v>500</v>
      </c>
    </row>
    <row r="204" spans="1:1" x14ac:dyDescent="0.2">
      <c r="A204" s="229" t="s">
        <v>499</v>
      </c>
    </row>
  </sheetData>
  <sheetProtection selectLockedCells="1"/>
  <phoneticPr fontId="23" type="noConversion"/>
  <printOptions horizontalCentered="1"/>
  <pageMargins left="0.19685039370078741" right="0.23622047244094491" top="0.70866141732283472" bottom="0.62992125984251968" header="0.35433070866141736" footer="0.35433070866141736"/>
  <pageSetup paperSize="9" orientation="portrait" r:id="rId1"/>
  <headerFooter alignWithMargins="0">
    <oddHeader>&amp;C&amp;"Arial,Gras"&amp;12Consommation en antibiotiques - Année 2023</oddHeader>
    <oddFooter>&amp;L&amp;F/&amp;A&amp;R&amp;P/&amp;N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indexed="57"/>
  </sheetPr>
  <dimension ref="A1:L179"/>
  <sheetViews>
    <sheetView workbookViewId="0">
      <selection activeCell="S58" sqref="S58"/>
    </sheetView>
  </sheetViews>
  <sheetFormatPr baseColWidth="10" defaultRowHeight="12.75" x14ac:dyDescent="0.2"/>
  <sheetData>
    <row r="1" spans="1:1" x14ac:dyDescent="0.2">
      <c r="A1" s="229" t="s">
        <v>534</v>
      </c>
    </row>
    <row r="32" spans="1:1" x14ac:dyDescent="0.2">
      <c r="A32" s="229" t="s">
        <v>698</v>
      </c>
    </row>
    <row r="33" spans="1:1" x14ac:dyDescent="0.2">
      <c r="A33" s="229" t="s">
        <v>697</v>
      </c>
    </row>
    <row r="62" spans="1:1" x14ac:dyDescent="0.2">
      <c r="A62" s="229" t="s">
        <v>535</v>
      </c>
    </row>
    <row r="89" spans="1:1" x14ac:dyDescent="0.2">
      <c r="A89" s="229" t="s">
        <v>713</v>
      </c>
    </row>
    <row r="117" spans="1:1" x14ac:dyDescent="0.2">
      <c r="A117" s="411" t="s">
        <v>696</v>
      </c>
    </row>
    <row r="120" spans="1:1" x14ac:dyDescent="0.2">
      <c r="A120" s="229" t="s">
        <v>536</v>
      </c>
    </row>
    <row r="149" spans="1:1" x14ac:dyDescent="0.2">
      <c r="A149" s="229" t="s">
        <v>537</v>
      </c>
    </row>
    <row r="178" spans="1:12" x14ac:dyDescent="0.2">
      <c r="A178" s="229" t="s">
        <v>538</v>
      </c>
      <c r="L178" s="444"/>
    </row>
    <row r="179" spans="1:12" x14ac:dyDescent="0.2">
      <c r="A179" s="507" t="s">
        <v>734</v>
      </c>
    </row>
  </sheetData>
  <sheetProtection selectLockedCells="1"/>
  <phoneticPr fontId="23" type="noConversion"/>
  <printOptions horizontalCentered="1"/>
  <pageMargins left="0.39370078740157483" right="0.35433070866141736" top="0.98425196850393704" bottom="0.98425196850393704" header="0.51181102362204722" footer="0.51181102362204722"/>
  <pageSetup paperSize="9" orientation="landscape" r:id="rId1"/>
  <headerFooter alignWithMargins="0">
    <oddHeader>&amp;C&amp;"Arial,Gras"&amp;12Consommation en antibiotiques - Année 2023</oddHeader>
    <oddFooter>&amp;L&amp;F/&amp;A&amp;R&amp;P/&amp;N</oddFooter>
  </headerFooter>
  <rowBreaks count="6" manualBreakCount="6">
    <brk id="31" max="16383" man="1"/>
    <brk id="61" max="16383" man="1"/>
    <brk id="88" max="16383" man="1"/>
    <brk id="119" max="16383" man="1"/>
    <brk id="148" max="16383" man="1"/>
    <brk id="177"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49"/>
  <sheetViews>
    <sheetView workbookViewId="0">
      <selection activeCell="W3" sqref="W3"/>
    </sheetView>
  </sheetViews>
  <sheetFormatPr baseColWidth="10" defaultRowHeight="12.75" x14ac:dyDescent="0.2"/>
  <cols>
    <col min="1" max="1" width="26.42578125" customWidth="1"/>
    <col min="2" max="2" width="13.28515625" customWidth="1"/>
    <col min="3" max="3" width="16.7109375" customWidth="1"/>
    <col min="4" max="4" width="14.42578125" customWidth="1"/>
    <col min="5" max="5" width="12.5703125" customWidth="1"/>
    <col min="6" max="6" width="13.140625" bestFit="1" customWidth="1"/>
    <col min="7" max="7" width="12.42578125" bestFit="1" customWidth="1"/>
    <col min="8" max="8" width="13.140625" bestFit="1" customWidth="1"/>
    <col min="9" max="9" width="12.42578125" bestFit="1" customWidth="1"/>
    <col min="10" max="10" width="25.85546875" customWidth="1"/>
    <col min="11" max="11" width="12.42578125" bestFit="1" customWidth="1"/>
    <col min="15" max="15" width="18.7109375" bestFit="1" customWidth="1"/>
    <col min="17" max="17" width="11" customWidth="1"/>
    <col min="18" max="18" width="10.7109375" customWidth="1"/>
    <col min="20" max="21" width="12.5703125" bestFit="1" customWidth="1"/>
    <col min="22" max="22" width="12.5703125" customWidth="1"/>
  </cols>
  <sheetData>
    <row r="1" spans="1:23" x14ac:dyDescent="0.2">
      <c r="A1" s="229" t="s">
        <v>395</v>
      </c>
      <c r="B1" s="578" t="s">
        <v>398</v>
      </c>
      <c r="C1" s="578"/>
      <c r="E1" s="578" t="s">
        <v>397</v>
      </c>
      <c r="F1" s="578"/>
      <c r="G1" s="329"/>
      <c r="I1" s="329"/>
      <c r="J1" s="335" t="s">
        <v>501</v>
      </c>
      <c r="K1" s="264" t="s">
        <v>509</v>
      </c>
      <c r="L1" s="264" t="s">
        <v>241</v>
      </c>
      <c r="M1" s="264" t="s">
        <v>242</v>
      </c>
      <c r="N1" s="264" t="s">
        <v>510</v>
      </c>
      <c r="O1" s="264" t="s">
        <v>511</v>
      </c>
      <c r="P1" s="264" t="s">
        <v>244</v>
      </c>
      <c r="Q1" s="264" t="s">
        <v>245</v>
      </c>
      <c r="R1" s="264" t="s">
        <v>246</v>
      </c>
      <c r="S1" s="264" t="s">
        <v>247</v>
      </c>
      <c r="T1" s="264" t="s">
        <v>458</v>
      </c>
      <c r="U1" s="264" t="s">
        <v>512</v>
      </c>
      <c r="V1" s="335" t="s">
        <v>501</v>
      </c>
      <c r="W1" s="264" t="s">
        <v>710</v>
      </c>
    </row>
    <row r="2" spans="1:23" x14ac:dyDescent="0.2">
      <c r="A2" s="263" t="s">
        <v>240</v>
      </c>
      <c r="B2" s="264" t="s">
        <v>393</v>
      </c>
      <c r="C2" s="264" t="s">
        <v>394</v>
      </c>
      <c r="D2" s="264" t="s">
        <v>388</v>
      </c>
      <c r="E2" s="264" t="s">
        <v>435</v>
      </c>
      <c r="F2" s="264" t="s">
        <v>436</v>
      </c>
      <c r="J2" t="s">
        <v>399</v>
      </c>
      <c r="K2" s="265">
        <f>IF('Total établissement'!$H$536&lt;&gt;0,'Total établissement'!$H$63,'Total étab automatique'!$H$63)</f>
        <v>0</v>
      </c>
      <c r="L2" s="265">
        <f>Médecine!$H$63</f>
        <v>0</v>
      </c>
      <c r="M2" s="265">
        <f>Chirurgie!$H$63</f>
        <v>0</v>
      </c>
      <c r="N2" s="265">
        <f>Réanimation!$H$63</f>
        <v>0</v>
      </c>
      <c r="O2" s="265">
        <f>'Gynécologie-Obstétrique'!$H$63</f>
        <v>0</v>
      </c>
      <c r="P2" s="265">
        <f>Pédiatrie!$H$63</f>
        <v>0</v>
      </c>
      <c r="Q2" s="265">
        <f>SSR!$H$63</f>
        <v>0</v>
      </c>
      <c r="R2" s="265">
        <f>SLD!$H$63</f>
        <v>0</v>
      </c>
      <c r="S2" s="265">
        <f>Psychiatrie!$H$63</f>
        <v>0</v>
      </c>
      <c r="T2" s="265">
        <f>Hématologie!$H$63</f>
        <v>0</v>
      </c>
      <c r="U2" s="265">
        <f>'Maladie inf'!$H$63</f>
        <v>0</v>
      </c>
      <c r="V2" t="s">
        <v>5</v>
      </c>
      <c r="W2" s="265">
        <f>EHPAD!$H$62</f>
        <v>0</v>
      </c>
    </row>
    <row r="3" spans="1:23" x14ac:dyDescent="0.2">
      <c r="A3" t="s">
        <v>69</v>
      </c>
      <c r="B3" s="265">
        <f>IF('Total établissement'!$H$536&lt;&gt;0,'Total établissement'!$H$70,'Total étab automatique'!$H$70)</f>
        <v>0</v>
      </c>
      <c r="C3" s="265">
        <f>IF('Total établissement'!$H$536&lt;&gt;0,'Total établissement'!$H$74,'Total étab automatique'!$H$74)</f>
        <v>0</v>
      </c>
      <c r="D3" s="265">
        <f>SUM(B3:C3)</f>
        <v>0</v>
      </c>
      <c r="E3" s="273">
        <f>IF(D3=0,0,B3/D3*100)</f>
        <v>0</v>
      </c>
      <c r="F3" s="273">
        <f>IF(D3=0,0,C3/D3*100)</f>
        <v>0</v>
      </c>
      <c r="G3" s="272"/>
      <c r="J3" t="s">
        <v>502</v>
      </c>
      <c r="K3" s="265">
        <f>IF('Total établissement'!$H$536&lt;&gt;0,'Total établissement'!$H$75,'Total étab automatique'!$H$75)</f>
        <v>0</v>
      </c>
      <c r="L3" s="265">
        <f>Médecine!$H$75</f>
        <v>0</v>
      </c>
      <c r="M3" s="265">
        <f>Chirurgie!$H$75</f>
        <v>0</v>
      </c>
      <c r="N3" s="265">
        <f>Réanimation!$H$75</f>
        <v>0</v>
      </c>
      <c r="O3" s="265">
        <f>'Gynécologie-Obstétrique'!$H$75</f>
        <v>0</v>
      </c>
      <c r="P3" s="265">
        <f>Pédiatrie!$H$75</f>
        <v>0</v>
      </c>
      <c r="Q3" s="265">
        <f>SSR!$H$75</f>
        <v>0</v>
      </c>
      <c r="R3" s="265">
        <f>SLD!$H$75</f>
        <v>0</v>
      </c>
      <c r="S3" s="265">
        <f>Psychiatrie!$H$75</f>
        <v>0</v>
      </c>
      <c r="T3" s="265">
        <f>Hématologie!$H$75</f>
        <v>0</v>
      </c>
      <c r="U3" s="265">
        <f>'Maladie inf'!$H$75</f>
        <v>0</v>
      </c>
      <c r="V3" t="s">
        <v>502</v>
      </c>
      <c r="W3" s="265">
        <f>EHPAD!$H$75</f>
        <v>0</v>
      </c>
    </row>
    <row r="4" spans="1:23" x14ac:dyDescent="0.2">
      <c r="A4" t="s">
        <v>241</v>
      </c>
      <c r="B4" s="265">
        <f>Médecine!$H$70</f>
        <v>0</v>
      </c>
      <c r="C4" s="265">
        <f>Médecine!$H$74</f>
        <v>0</v>
      </c>
      <c r="D4" s="265">
        <f>SUM(B4:C4)</f>
        <v>0</v>
      </c>
      <c r="E4" s="273">
        <f t="shared" ref="E4:E13" si="0">IF(D4=0,0,B4/D4*100)</f>
        <v>0</v>
      </c>
      <c r="F4" s="273">
        <f t="shared" ref="F4:F13" si="1">IF(D4=0,0,C4/D4*100)</f>
        <v>0</v>
      </c>
      <c r="G4" s="272"/>
      <c r="J4" t="s">
        <v>507</v>
      </c>
      <c r="K4" s="265">
        <f>IF('Total établissement'!$H$536&lt;&gt;0,'Total établissement'!$H$41,'Total étab automatique'!$H$41)</f>
        <v>0</v>
      </c>
      <c r="L4" s="265">
        <f>Médecine!$H$41</f>
        <v>0</v>
      </c>
      <c r="M4" s="265">
        <f>Chirurgie!$H$41</f>
        <v>0</v>
      </c>
      <c r="N4" s="265">
        <f>Réanimation!$H$41</f>
        <v>0</v>
      </c>
      <c r="O4" s="265">
        <f>'Gynécologie-Obstétrique'!$H$41</f>
        <v>0</v>
      </c>
      <c r="P4" s="265">
        <f>Pédiatrie!$H$41</f>
        <v>0</v>
      </c>
      <c r="Q4" s="265">
        <f>SSR!$H$41</f>
        <v>0</v>
      </c>
      <c r="R4" s="265">
        <f>SLD!$H$41</f>
        <v>0</v>
      </c>
      <c r="S4" s="265">
        <f>Psychiatrie!$H$41</f>
        <v>0</v>
      </c>
      <c r="T4" s="265">
        <f>Hématologie!$H$41</f>
        <v>0</v>
      </c>
      <c r="U4" s="265">
        <f>'Maladie inf'!$H$41</f>
        <v>0</v>
      </c>
      <c r="V4" t="s">
        <v>507</v>
      </c>
      <c r="W4" s="265">
        <f>EHPAD!$H$41</f>
        <v>0</v>
      </c>
    </row>
    <row r="5" spans="1:23" x14ac:dyDescent="0.2">
      <c r="A5" t="s">
        <v>458</v>
      </c>
      <c r="B5" s="265">
        <f>Hématologie!$H$70</f>
        <v>0</v>
      </c>
      <c r="C5" s="265">
        <f>Hématologie!$H$74</f>
        <v>0</v>
      </c>
      <c r="D5" s="265">
        <f>SUM(B5:C5)</f>
        <v>0</v>
      </c>
      <c r="E5" s="273">
        <f t="shared" si="0"/>
        <v>0</v>
      </c>
      <c r="F5" s="273">
        <f t="shared" si="1"/>
        <v>0</v>
      </c>
      <c r="G5" s="272"/>
      <c r="J5" t="s">
        <v>503</v>
      </c>
      <c r="K5" s="265">
        <f>IF('Total établissement'!$H$536&lt;&gt;0,'Total établissement'!$H$156,'Total étab automatique'!$H$156)</f>
        <v>0</v>
      </c>
      <c r="L5" s="265">
        <f>Médecine!$H$156</f>
        <v>0</v>
      </c>
      <c r="M5" s="265">
        <f>Chirurgie!$H$156</f>
        <v>0</v>
      </c>
      <c r="N5" s="265">
        <f>Réanimation!$H$156</f>
        <v>0</v>
      </c>
      <c r="O5" s="265">
        <f>'Gynécologie-Obstétrique'!$H$156</f>
        <v>0</v>
      </c>
      <c r="P5" s="265">
        <f>Pédiatrie!$H$156</f>
        <v>0</v>
      </c>
      <c r="Q5" s="265">
        <f>SSR!$H$156</f>
        <v>0</v>
      </c>
      <c r="R5" s="265">
        <f>SLD!$H$156</f>
        <v>0</v>
      </c>
      <c r="S5" s="265">
        <f>Psychiatrie!$H$156</f>
        <v>0</v>
      </c>
      <c r="T5" s="265">
        <f>Hématologie!$H$156</f>
        <v>0</v>
      </c>
      <c r="U5" s="265">
        <f>'Maladie inf'!$H$156</f>
        <v>0</v>
      </c>
      <c r="V5" t="s">
        <v>503</v>
      </c>
      <c r="W5" s="265">
        <f>EHPAD!$H$156</f>
        <v>0</v>
      </c>
    </row>
    <row r="6" spans="1:23" x14ac:dyDescent="0.2">
      <c r="A6" t="s">
        <v>459</v>
      </c>
      <c r="B6" s="265">
        <f>'Maladie inf'!$H$70</f>
        <v>0</v>
      </c>
      <c r="C6" s="265">
        <f>'Maladie inf'!$H$74</f>
        <v>0</v>
      </c>
      <c r="D6" s="265">
        <f>SUM(B6:C6)</f>
        <v>0</v>
      </c>
      <c r="E6" s="273">
        <f t="shared" si="0"/>
        <v>0</v>
      </c>
      <c r="F6" s="273">
        <f t="shared" si="1"/>
        <v>0</v>
      </c>
      <c r="G6" s="272"/>
      <c r="J6" t="s">
        <v>18</v>
      </c>
      <c r="K6" s="265">
        <f>IF('Total établissement'!$H$536&lt;&gt;0,'Total établissement'!$H$203,'Total étab automatique'!$H$203)</f>
        <v>0</v>
      </c>
      <c r="L6" s="265">
        <f>Médecine!$H$203</f>
        <v>0</v>
      </c>
      <c r="M6" s="265">
        <f>Chirurgie!$H$203</f>
        <v>0</v>
      </c>
      <c r="N6" s="265">
        <f>Réanimation!$H$203</f>
        <v>0</v>
      </c>
      <c r="O6" s="265">
        <f>'Gynécologie-Obstétrique'!$H$203</f>
        <v>0</v>
      </c>
      <c r="P6" s="265">
        <f>Pédiatrie!$H$203</f>
        <v>0</v>
      </c>
      <c r="Q6" s="265">
        <f>SSR!$H$203</f>
        <v>0</v>
      </c>
      <c r="R6" s="265">
        <f>SLD!$H$203</f>
        <v>0</v>
      </c>
      <c r="S6" s="265">
        <f>Psychiatrie!$H$203</f>
        <v>0</v>
      </c>
      <c r="T6" s="265">
        <f>Hématologie!$H$203</f>
        <v>0</v>
      </c>
      <c r="U6" s="265">
        <f>'Maladie inf'!$H$203</f>
        <v>0</v>
      </c>
      <c r="V6" t="s">
        <v>18</v>
      </c>
      <c r="W6" s="265">
        <f>EHPAD!$H$203</f>
        <v>0</v>
      </c>
    </row>
    <row r="7" spans="1:23" x14ac:dyDescent="0.2">
      <c r="A7" t="s">
        <v>242</v>
      </c>
      <c r="B7" s="265">
        <f>Chirurgie!$H$70</f>
        <v>0</v>
      </c>
      <c r="C7" s="265">
        <f>Chirurgie!$H$74</f>
        <v>0</v>
      </c>
      <c r="D7" s="265">
        <f t="shared" ref="D7:D13" si="2">SUM(B7:C7)</f>
        <v>0</v>
      </c>
      <c r="E7" s="273">
        <f t="shared" si="0"/>
        <v>0</v>
      </c>
      <c r="F7" s="273">
        <f t="shared" si="1"/>
        <v>0</v>
      </c>
      <c r="G7" s="272"/>
      <c r="J7" t="s">
        <v>87</v>
      </c>
      <c r="K7" s="265">
        <f>IF('Total établissement'!$H$536&lt;&gt;0,'Total établissement'!$H$234,'Total étab automatique'!$H$234)</f>
        <v>0</v>
      </c>
      <c r="L7" s="265">
        <f>Médecine!$H$234</f>
        <v>0</v>
      </c>
      <c r="M7" s="265">
        <f>Chirurgie!$H$234</f>
        <v>0</v>
      </c>
      <c r="N7" s="265">
        <f>Réanimation!$H$234</f>
        <v>0</v>
      </c>
      <c r="O7" s="265">
        <f>'Gynécologie-Obstétrique'!$H$234</f>
        <v>0</v>
      </c>
      <c r="P7" s="265">
        <f>Pédiatrie!$H$234</f>
        <v>0</v>
      </c>
      <c r="Q7" s="265">
        <f>SSR!$H$234</f>
        <v>0</v>
      </c>
      <c r="R7" s="265">
        <f>SLD!$H$234</f>
        <v>0</v>
      </c>
      <c r="S7" s="265">
        <f>Psychiatrie!$H$234</f>
        <v>0</v>
      </c>
      <c r="T7" s="265">
        <f>Hématologie!$H$234</f>
        <v>0</v>
      </c>
      <c r="U7" s="265">
        <f>'Maladie inf'!$H$234</f>
        <v>0</v>
      </c>
      <c r="V7" t="s">
        <v>87</v>
      </c>
      <c r="W7" s="265">
        <f>EHPAD!$H$234</f>
        <v>0</v>
      </c>
    </row>
    <row r="8" spans="1:23" x14ac:dyDescent="0.2">
      <c r="A8" t="s">
        <v>243</v>
      </c>
      <c r="B8" s="265">
        <f>Réanimation!$H$70</f>
        <v>0</v>
      </c>
      <c r="C8" s="265">
        <f>Réanimation!$H$74</f>
        <v>0</v>
      </c>
      <c r="D8" s="265">
        <f t="shared" si="2"/>
        <v>0</v>
      </c>
      <c r="E8" s="273">
        <f t="shared" si="0"/>
        <v>0</v>
      </c>
      <c r="F8" s="273">
        <f t="shared" si="1"/>
        <v>0</v>
      </c>
      <c r="G8" s="272"/>
      <c r="J8" t="s">
        <v>508</v>
      </c>
      <c r="K8" s="265">
        <f>IF('Total établissement'!$H$536&lt;&gt;0,'Total établissement'!$H$244-SUM(K2:K7),'Total étab automatique'!$H$244-SUM(K2:K7))</f>
        <v>0</v>
      </c>
      <c r="L8" s="265">
        <f>Médecine!$H$244-SUM(L2:L7)</f>
        <v>0</v>
      </c>
      <c r="M8" s="265">
        <f>Chirurgie!$H$244-SUM(M2:M7)</f>
        <v>0</v>
      </c>
      <c r="N8" s="265">
        <f>Réanimation!$H$244-SUM(N2:N7)</f>
        <v>0</v>
      </c>
      <c r="O8" s="265">
        <f>'Gynécologie-Obstétrique'!$H$244-SUM(O2:O7)</f>
        <v>0</v>
      </c>
      <c r="P8" s="265">
        <f>Pédiatrie!$H$244-SUM(P2:P7)</f>
        <v>0</v>
      </c>
      <c r="Q8" s="265">
        <f>SSR!$H$244-SUM(Q2:Q7)</f>
        <v>0</v>
      </c>
      <c r="R8" s="265">
        <f>SLD!$H$244-SUM(R2:R7)</f>
        <v>0</v>
      </c>
      <c r="S8" s="265">
        <f>Psychiatrie!$H$244-SUM(S2:S7)</f>
        <v>0</v>
      </c>
      <c r="T8" s="265">
        <f>Hématologie!$H$244-SUM(T2:T7)</f>
        <v>0</v>
      </c>
      <c r="U8" s="265">
        <f>'Maladie inf'!$H$244-SUM(U2:U7)</f>
        <v>0</v>
      </c>
      <c r="V8" t="s">
        <v>508</v>
      </c>
      <c r="W8" s="265">
        <f>EHPAD!$H$244-SUM(W2:W7)</f>
        <v>0</v>
      </c>
    </row>
    <row r="9" spans="1:23" x14ac:dyDescent="0.2">
      <c r="A9" t="s">
        <v>439</v>
      </c>
      <c r="B9" s="265">
        <f>'Gynécologie-Obstétrique'!$H$70</f>
        <v>0</v>
      </c>
      <c r="C9" s="265">
        <f>'Gynécologie-Obstétrique'!$H$74</f>
        <v>0</v>
      </c>
      <c r="D9" s="265">
        <f>SUM(B9:C9)</f>
        <v>0</v>
      </c>
      <c r="E9" s="273">
        <f>IF(D9=0,0,B9/D9*100)</f>
        <v>0</v>
      </c>
      <c r="F9" s="273">
        <f>IF(D9=0,0,C9/D9*100)</f>
        <v>0</v>
      </c>
      <c r="G9" s="272"/>
      <c r="J9" t="s">
        <v>386</v>
      </c>
      <c r="K9" s="265">
        <f>IF('Total établissement'!$H$536&lt;&gt;0,'Total établissement'!$H$285,'Total étab automatique'!$H$285)</f>
        <v>0</v>
      </c>
      <c r="L9" s="265">
        <f>Médecine!$H$285</f>
        <v>0</v>
      </c>
      <c r="M9" s="265">
        <f>Chirurgie!$H$285</f>
        <v>0</v>
      </c>
      <c r="N9" s="265">
        <f>Réanimation!$H$285</f>
        <v>0</v>
      </c>
      <c r="O9" s="265">
        <f>'Gynécologie-Obstétrique'!$H$285</f>
        <v>0</v>
      </c>
      <c r="P9" s="265">
        <f>Pédiatrie!$H$285</f>
        <v>0</v>
      </c>
      <c r="Q9" s="265">
        <f>SSR!$H$285</f>
        <v>0</v>
      </c>
      <c r="R9" s="265">
        <f>SLD!$H$285</f>
        <v>0</v>
      </c>
      <c r="S9" s="265">
        <f>Psychiatrie!$H$285</f>
        <v>0</v>
      </c>
      <c r="T9" s="265">
        <f>Hématologie!$H$285</f>
        <v>0</v>
      </c>
      <c r="U9" s="265">
        <f>'Maladie inf'!$H$285</f>
        <v>0</v>
      </c>
      <c r="V9" t="s">
        <v>386</v>
      </c>
      <c r="W9" s="265">
        <f>EHPAD!$H$285</f>
        <v>0</v>
      </c>
    </row>
    <row r="10" spans="1:23" x14ac:dyDescent="0.2">
      <c r="A10" t="s">
        <v>244</v>
      </c>
      <c r="B10" s="265">
        <f>Pédiatrie!$H$70</f>
        <v>0</v>
      </c>
      <c r="C10" s="265">
        <f>Pédiatrie!$H$74</f>
        <v>0</v>
      </c>
      <c r="D10" s="265">
        <f t="shared" si="2"/>
        <v>0</v>
      </c>
      <c r="E10" s="273">
        <f t="shared" si="0"/>
        <v>0</v>
      </c>
      <c r="F10" s="273">
        <f t="shared" si="1"/>
        <v>0</v>
      </c>
      <c r="G10" s="272"/>
      <c r="J10" t="s">
        <v>504</v>
      </c>
      <c r="K10" s="265">
        <f>IF('Total établissement'!$H$536&lt;&gt;0,'Total établissement'!$H$357,'Total étab automatique'!$H$357)</f>
        <v>0</v>
      </c>
      <c r="L10" s="265">
        <f>Médecine!$H$357</f>
        <v>0</v>
      </c>
      <c r="M10" s="265">
        <f>Chirurgie!$H$357</f>
        <v>0</v>
      </c>
      <c r="N10" s="265">
        <f>Réanimation!$H$357</f>
        <v>0</v>
      </c>
      <c r="O10" s="265">
        <f>'Gynécologie-Obstétrique'!$H$357</f>
        <v>0</v>
      </c>
      <c r="P10" s="265">
        <f>Pédiatrie!$H$357</f>
        <v>0</v>
      </c>
      <c r="Q10" s="265">
        <f>SSR!$H$357</f>
        <v>0</v>
      </c>
      <c r="R10" s="265">
        <f>SLD!$H$357</f>
        <v>0</v>
      </c>
      <c r="S10" s="265">
        <f>Psychiatrie!$H$357</f>
        <v>0</v>
      </c>
      <c r="T10" s="265">
        <f>Hématologie!$H$357</f>
        <v>0</v>
      </c>
      <c r="U10" s="265">
        <f>'Maladie inf'!$H$357</f>
        <v>0</v>
      </c>
      <c r="V10" t="s">
        <v>504</v>
      </c>
      <c r="W10" s="265">
        <f>EHPAD!$H$357</f>
        <v>0</v>
      </c>
    </row>
    <row r="11" spans="1:23" x14ac:dyDescent="0.2">
      <c r="A11" t="s">
        <v>245</v>
      </c>
      <c r="B11" s="265">
        <f>SSR!$H$70</f>
        <v>0</v>
      </c>
      <c r="C11" s="265">
        <f>SSR!$H$74</f>
        <v>0</v>
      </c>
      <c r="D11" s="265">
        <f t="shared" si="2"/>
        <v>0</v>
      </c>
      <c r="E11" s="273">
        <f t="shared" si="0"/>
        <v>0</v>
      </c>
      <c r="F11" s="273">
        <f t="shared" si="1"/>
        <v>0</v>
      </c>
      <c r="G11" s="272"/>
      <c r="J11" t="s">
        <v>387</v>
      </c>
      <c r="K11" s="265">
        <f>IF('Total établissement'!$H$536&lt;&gt;0,'Total établissement'!$H$384,'Total étab automatique'!$H$384)</f>
        <v>0</v>
      </c>
      <c r="L11" s="265">
        <f>Médecine!$H$384</f>
        <v>0</v>
      </c>
      <c r="M11" s="265">
        <f>Chirurgie!$H$384</f>
        <v>0</v>
      </c>
      <c r="N11" s="265">
        <f>Réanimation!$H$384</f>
        <v>0</v>
      </c>
      <c r="O11" s="265">
        <f>'Gynécologie-Obstétrique'!$H$384</f>
        <v>0</v>
      </c>
      <c r="P11" s="265">
        <f>Pédiatrie!$H$384</f>
        <v>0</v>
      </c>
      <c r="Q11" s="265">
        <f>SSR!$H$384</f>
        <v>0</v>
      </c>
      <c r="R11" s="265">
        <f>SLD!$H$384</f>
        <v>0</v>
      </c>
      <c r="S11" s="265">
        <f>Psychiatrie!$H$384</f>
        <v>0</v>
      </c>
      <c r="T11" s="265">
        <f>Hématologie!$H$384</f>
        <v>0</v>
      </c>
      <c r="U11" s="265">
        <f>'Maladie inf'!$H$384</f>
        <v>0</v>
      </c>
      <c r="V11" t="s">
        <v>387</v>
      </c>
      <c r="W11" s="265">
        <f>EHPAD!$H$384</f>
        <v>0</v>
      </c>
    </row>
    <row r="12" spans="1:23" x14ac:dyDescent="0.2">
      <c r="A12" t="s">
        <v>246</v>
      </c>
      <c r="B12" s="265">
        <f>SLD!$H$70</f>
        <v>0</v>
      </c>
      <c r="C12" s="265">
        <f>SLD!$H$74</f>
        <v>0</v>
      </c>
      <c r="D12" s="265">
        <f t="shared" si="2"/>
        <v>0</v>
      </c>
      <c r="E12" s="273">
        <f t="shared" si="0"/>
        <v>0</v>
      </c>
      <c r="F12" s="273">
        <f t="shared" si="1"/>
        <v>0</v>
      </c>
      <c r="G12" s="272"/>
      <c r="J12" t="s">
        <v>99</v>
      </c>
      <c r="K12" s="265">
        <f>IF('Total établissement'!$H$536&lt;&gt;0,'Total établissement'!$H$429,'Total étab automatique'!$H$429)</f>
        <v>0</v>
      </c>
      <c r="L12" s="265">
        <f>Médecine!$H$429</f>
        <v>0</v>
      </c>
      <c r="M12" s="265">
        <f>Chirurgie!$H$429</f>
        <v>0</v>
      </c>
      <c r="N12" s="265">
        <f>Réanimation!$H$429</f>
        <v>0</v>
      </c>
      <c r="O12" s="265">
        <f>'Gynécologie-Obstétrique'!$H$429</f>
        <v>0</v>
      </c>
      <c r="P12" s="265">
        <f>Pédiatrie!$H$429</f>
        <v>0</v>
      </c>
      <c r="Q12" s="265">
        <f>SSR!$H$429</f>
        <v>0</v>
      </c>
      <c r="R12" s="265">
        <f>SLD!$H$429</f>
        <v>0</v>
      </c>
      <c r="S12" s="265">
        <f>Psychiatrie!$H$429</f>
        <v>0</v>
      </c>
      <c r="T12" s="265">
        <f>Hématologie!$H$429</f>
        <v>0</v>
      </c>
      <c r="U12" s="265">
        <f>'Maladie inf'!$H$429</f>
        <v>0</v>
      </c>
      <c r="V12" t="s">
        <v>99</v>
      </c>
      <c r="W12" s="265">
        <f>EHPAD!$H$429</f>
        <v>0</v>
      </c>
    </row>
    <row r="13" spans="1:23" x14ac:dyDescent="0.2">
      <c r="A13" t="s">
        <v>247</v>
      </c>
      <c r="B13" s="265">
        <f>Psychiatrie!$H$70</f>
        <v>0</v>
      </c>
      <c r="C13" s="265">
        <f>Psychiatrie!$H$74</f>
        <v>0</v>
      </c>
      <c r="D13" s="265">
        <f t="shared" si="2"/>
        <v>0</v>
      </c>
      <c r="E13" s="273">
        <f t="shared" si="0"/>
        <v>0</v>
      </c>
      <c r="F13" s="273">
        <f t="shared" si="1"/>
        <v>0</v>
      </c>
      <c r="G13" s="272"/>
      <c r="J13" t="s">
        <v>486</v>
      </c>
      <c r="K13" s="265">
        <f>IF('Total établissement'!$H$536&lt;&gt;0,'Total établissement'!$H$457,'Total étab automatique'!$H$457)</f>
        <v>0</v>
      </c>
      <c r="L13" s="265">
        <f>Médecine!$H$457</f>
        <v>0</v>
      </c>
      <c r="M13" s="265">
        <f>Chirurgie!$H$457</f>
        <v>0</v>
      </c>
      <c r="N13" s="265">
        <f>Réanimation!$H$457</f>
        <v>0</v>
      </c>
      <c r="O13" s="265">
        <f>'Gynécologie-Obstétrique'!$H$457</f>
        <v>0</v>
      </c>
      <c r="P13" s="265">
        <f>Pédiatrie!$H$457</f>
        <v>0</v>
      </c>
      <c r="Q13" s="265">
        <f>SSR!$H$457</f>
        <v>0</v>
      </c>
      <c r="R13" s="265">
        <f>SLD!$H$457</f>
        <v>0</v>
      </c>
      <c r="S13" s="265">
        <f>Psychiatrie!$H$457</f>
        <v>0</v>
      </c>
      <c r="T13" s="265">
        <f>Hématologie!$H$457</f>
        <v>0</v>
      </c>
      <c r="U13" s="265">
        <f>'Maladie inf'!$H$457</f>
        <v>0</v>
      </c>
      <c r="V13" t="s">
        <v>486</v>
      </c>
      <c r="W13" s="265">
        <f>EHPAD!$H$457</f>
        <v>0</v>
      </c>
    </row>
    <row r="14" spans="1:23" x14ac:dyDescent="0.2">
      <c r="J14" t="s">
        <v>505</v>
      </c>
      <c r="K14" s="265">
        <f>IF('Total établissement'!$H$536&lt;&gt;0,'Total établissement'!$H$482,'Total étab automatique'!$H$482)</f>
        <v>0</v>
      </c>
      <c r="L14" s="265">
        <f>Médecine!$H$482</f>
        <v>0</v>
      </c>
      <c r="M14" s="265">
        <f>Chirurgie!$H$482</f>
        <v>0</v>
      </c>
      <c r="N14" s="265">
        <f>Réanimation!$H$482</f>
        <v>0</v>
      </c>
      <c r="O14" s="265">
        <f>'Gynécologie-Obstétrique'!$H$482</f>
        <v>0</v>
      </c>
      <c r="P14" s="265">
        <f>Pédiatrie!$H$482</f>
        <v>0</v>
      </c>
      <c r="Q14" s="265">
        <f>SSR!$H$482</f>
        <v>0</v>
      </c>
      <c r="R14" s="265">
        <f>SLD!$H$482</f>
        <v>0</v>
      </c>
      <c r="S14" s="265">
        <f>Psychiatrie!$H$482</f>
        <v>0</v>
      </c>
      <c r="T14" s="265">
        <f>Hématologie!$H$482</f>
        <v>0</v>
      </c>
      <c r="U14" s="265">
        <f>'Maladie inf'!$H$482</f>
        <v>0</v>
      </c>
      <c r="V14" t="s">
        <v>505</v>
      </c>
      <c r="W14" s="265">
        <f>EHPAD!$H$482</f>
        <v>0</v>
      </c>
    </row>
    <row r="15" spans="1:23" x14ac:dyDescent="0.2">
      <c r="A15" s="508" t="s">
        <v>513</v>
      </c>
      <c r="B15" s="578" t="s">
        <v>398</v>
      </c>
      <c r="C15" s="578"/>
      <c r="E15" s="578" t="s">
        <v>397</v>
      </c>
      <c r="F15" s="578"/>
      <c r="G15" s="444"/>
      <c r="J15" t="s">
        <v>506</v>
      </c>
      <c r="K15" s="265">
        <f>IF('Total établissement'!$H$536&lt;&gt;0,'Total établissement'!$H$536-SUM(K2:K14),'Total étab automatique'!$H$536-SUM(K2:K14))</f>
        <v>0</v>
      </c>
      <c r="L15" s="265">
        <f>Médecine!$H$536-SUM(L2:L14)</f>
        <v>0</v>
      </c>
      <c r="M15" s="265">
        <f>Chirurgie!$H$536-SUM(M2:M14)</f>
        <v>0</v>
      </c>
      <c r="N15" s="265">
        <f>Réanimation!$H$536-SUM(N2:N14)</f>
        <v>0</v>
      </c>
      <c r="O15" s="265">
        <f>'Gynécologie-Obstétrique'!$H$536-SUM(O2:O14)</f>
        <v>0</v>
      </c>
      <c r="P15" s="265">
        <f>Pédiatrie!$H$536-SUM(P2:P14)</f>
        <v>0</v>
      </c>
      <c r="Q15" s="265">
        <f>SSR!$H$536-SUM(Q2:Q14)</f>
        <v>0</v>
      </c>
      <c r="R15" s="265">
        <f>SLD!$H$536-SUM(R2:R14)</f>
        <v>0</v>
      </c>
      <c r="S15" s="265">
        <f>Psychiatrie!$H$536-SUM(S2:S14)</f>
        <v>0</v>
      </c>
      <c r="T15" s="265">
        <f>Hématologie!$H$536-SUM(T2:T14)</f>
        <v>0</v>
      </c>
      <c r="U15" s="265">
        <f>'Maladie inf'!$H$536-SUM(U2:U14)</f>
        <v>0</v>
      </c>
      <c r="V15" t="s">
        <v>506</v>
      </c>
      <c r="W15" s="265">
        <f>EHPAD!$H$536-SUM(W2:W14)</f>
        <v>0</v>
      </c>
    </row>
    <row r="16" spans="1:23" x14ac:dyDescent="0.2">
      <c r="A16" s="263" t="s">
        <v>240</v>
      </c>
      <c r="B16" s="264" t="s">
        <v>393</v>
      </c>
      <c r="C16" s="264" t="s">
        <v>394</v>
      </c>
      <c r="D16" s="264" t="s">
        <v>388</v>
      </c>
      <c r="E16" s="264" t="s">
        <v>435</v>
      </c>
      <c r="F16" s="264" t="s">
        <v>436</v>
      </c>
      <c r="G16" s="507"/>
      <c r="K16" s="360">
        <f>SUM(K2:K15)</f>
        <v>0</v>
      </c>
      <c r="L16" s="360">
        <f t="shared" ref="L16:U16" si="3">SUM(L2:L15)</f>
        <v>0</v>
      </c>
      <c r="M16" s="360">
        <f t="shared" si="3"/>
        <v>0</v>
      </c>
      <c r="N16" s="360">
        <f t="shared" si="3"/>
        <v>0</v>
      </c>
      <c r="O16" s="360">
        <f t="shared" si="3"/>
        <v>0</v>
      </c>
      <c r="P16" s="360">
        <f t="shared" si="3"/>
        <v>0</v>
      </c>
      <c r="Q16" s="360">
        <f t="shared" si="3"/>
        <v>0</v>
      </c>
      <c r="R16" s="360">
        <f t="shared" si="3"/>
        <v>0</v>
      </c>
      <c r="S16" s="360">
        <f t="shared" si="3"/>
        <v>0</v>
      </c>
      <c r="T16" s="360">
        <f t="shared" si="3"/>
        <v>0</v>
      </c>
      <c r="U16" s="360">
        <f t="shared" si="3"/>
        <v>0</v>
      </c>
      <c r="V16" s="360"/>
      <c r="W16" s="360">
        <f>SUM(W2:W15)</f>
        <v>0</v>
      </c>
    </row>
    <row r="17" spans="1:17" x14ac:dyDescent="0.2">
      <c r="A17" t="s">
        <v>69</v>
      </c>
      <c r="B17" s="265">
        <f>IF('Total établissement'!H536&lt;&gt;0,'Total établissement'!H392+'Total établissement'!H401+'Total établissement'!H408+'Total établissement'!H415+'Total établissement'!H423,'Total étab automatique'!H392+'Total étab automatique'!H401+'Total étab automatique'!H408+'Total étab automatique'!H415+'Total étab automatique'!H423)</f>
        <v>0</v>
      </c>
      <c r="C17" s="265">
        <f>IF('Total établissement'!H536&lt;&gt;0,'Total établissement'!H428,'Total étab automatique'!H428)</f>
        <v>0</v>
      </c>
      <c r="D17" s="265">
        <f>SUM(B17:C17)</f>
        <v>0</v>
      </c>
      <c r="E17" s="273">
        <f>IF($D17=0,0,B17/$D17*100)</f>
        <v>0</v>
      </c>
      <c r="F17" s="273">
        <f>IF($D17=0,0,C17/$D17*100)</f>
        <v>0</v>
      </c>
      <c r="G17" s="274"/>
    </row>
    <row r="18" spans="1:17" x14ac:dyDescent="0.2">
      <c r="A18" t="s">
        <v>241</v>
      </c>
      <c r="B18" s="265">
        <f>Médecine!$H$392+Médecine!$H$401+Médecine!$H$408+Médecine!$H$415+Médecine!$H$423</f>
        <v>0</v>
      </c>
      <c r="C18" s="265">
        <f>Médecine!$H$428</f>
        <v>0</v>
      </c>
      <c r="D18" s="265">
        <f>SUM(B18:C18)</f>
        <v>0</v>
      </c>
      <c r="E18" s="273">
        <f t="shared" ref="E18:E27" si="4">IF($D18=0,0,B18/$D18*100)</f>
        <v>0</v>
      </c>
      <c r="F18" s="273">
        <f t="shared" ref="F18:F27" si="5">IF($D18=0,0,C18/$D18*100)</f>
        <v>0</v>
      </c>
      <c r="G18" s="274"/>
    </row>
    <row r="19" spans="1:17" x14ac:dyDescent="0.2">
      <c r="A19" t="s">
        <v>458</v>
      </c>
      <c r="B19" s="265">
        <f>Hématologie!$H$392+Hématologie!$H$401+Hématologie!$H$408+Hématologie!$H$415+Hématologie!$H$423</f>
        <v>0</v>
      </c>
      <c r="C19" s="265">
        <f>Hématologie!$H$428</f>
        <v>0</v>
      </c>
      <c r="D19" s="265">
        <f>SUM(B19:C19)</f>
        <v>0</v>
      </c>
      <c r="E19" s="273">
        <f t="shared" si="4"/>
        <v>0</v>
      </c>
      <c r="F19" s="273">
        <f t="shared" si="5"/>
        <v>0</v>
      </c>
      <c r="G19" s="274"/>
      <c r="J19" s="329"/>
      <c r="O19" s="13"/>
      <c r="P19" s="488"/>
      <c r="Q19" s="488"/>
    </row>
    <row r="20" spans="1:17" x14ac:dyDescent="0.2">
      <c r="A20" t="s">
        <v>459</v>
      </c>
      <c r="B20" s="265">
        <f>'Maladie inf'!$H$392+'Maladie inf'!$H$401+'Maladie inf'!$H$408+'Maladie inf'!$H$415+'Maladie inf'!$H$423</f>
        <v>0</v>
      </c>
      <c r="C20" s="265">
        <f>'Maladie inf'!$H$428</f>
        <v>0</v>
      </c>
      <c r="D20" s="265">
        <f>SUM(B20:C20)</f>
        <v>0</v>
      </c>
      <c r="E20" s="273">
        <f t="shared" si="4"/>
        <v>0</v>
      </c>
      <c r="F20" s="273">
        <f t="shared" si="5"/>
        <v>0</v>
      </c>
      <c r="G20" s="274"/>
      <c r="O20" s="489"/>
      <c r="P20" s="490"/>
      <c r="Q20" s="490"/>
    </row>
    <row r="21" spans="1:17" x14ac:dyDescent="0.2">
      <c r="A21" t="s">
        <v>242</v>
      </c>
      <c r="B21" s="265">
        <f>Chirurgie!$H$392+Chirurgie!$H$401+Chirurgie!$H$408+Chirurgie!$H$415+Chirurgie!$H$423</f>
        <v>0</v>
      </c>
      <c r="C21" s="265">
        <f>Chirurgie!$H$428</f>
        <v>0</v>
      </c>
      <c r="D21" s="265">
        <f t="shared" ref="D21:D27" si="6">SUM(B21:C21)</f>
        <v>0</v>
      </c>
      <c r="E21" s="273">
        <f t="shared" si="4"/>
        <v>0</v>
      </c>
      <c r="F21" s="273">
        <f t="shared" si="5"/>
        <v>0</v>
      </c>
      <c r="G21" s="274"/>
      <c r="O21" s="489"/>
      <c r="P21" s="490"/>
      <c r="Q21" s="490"/>
    </row>
    <row r="22" spans="1:17" x14ac:dyDescent="0.2">
      <c r="A22" t="s">
        <v>243</v>
      </c>
      <c r="B22" s="265">
        <f>Réanimation!$H$392+Réanimation!$H$401+Réanimation!$H$408+Réanimation!$H$415+Réanimation!$H$423</f>
        <v>0</v>
      </c>
      <c r="C22" s="265">
        <f>Réanimation!$H$428</f>
        <v>0</v>
      </c>
      <c r="D22" s="265">
        <f t="shared" si="6"/>
        <v>0</v>
      </c>
      <c r="E22" s="273">
        <f t="shared" si="4"/>
        <v>0</v>
      </c>
      <c r="F22" s="273">
        <f t="shared" si="5"/>
        <v>0</v>
      </c>
      <c r="G22" s="274"/>
      <c r="O22" s="489"/>
      <c r="P22" s="490"/>
      <c r="Q22" s="490"/>
    </row>
    <row r="23" spans="1:17" x14ac:dyDescent="0.2">
      <c r="A23" t="s">
        <v>439</v>
      </c>
      <c r="B23" s="265">
        <f>'Gynécologie-Obstétrique'!$H$392+'Gynécologie-Obstétrique'!$H$401+'Gynécologie-Obstétrique'!$H$408+'Gynécologie-Obstétrique'!$H$415+'Gynécologie-Obstétrique'!$H$423</f>
        <v>0</v>
      </c>
      <c r="C23" s="265">
        <f>'Gynécologie-Obstétrique'!$H$428</f>
        <v>0</v>
      </c>
      <c r="D23" s="265">
        <f>SUM(B23:C23)</f>
        <v>0</v>
      </c>
      <c r="E23" s="273">
        <f>IF($D23=0,0,B23/$D23*100)</f>
        <v>0</v>
      </c>
      <c r="F23" s="273">
        <f>IF($D23=0,0,C23/$D23*100)</f>
        <v>0</v>
      </c>
      <c r="G23" s="274"/>
      <c r="O23" s="489"/>
      <c r="P23" s="490"/>
      <c r="Q23" s="490"/>
    </row>
    <row r="24" spans="1:17" x14ac:dyDescent="0.2">
      <c r="A24" t="s">
        <v>244</v>
      </c>
      <c r="B24" s="265">
        <f>Pédiatrie!$H$392+Pédiatrie!$H$401+Pédiatrie!$H$408+Pédiatrie!$H$415+Pédiatrie!$H$423</f>
        <v>0</v>
      </c>
      <c r="C24" s="265">
        <f>Pédiatrie!$H$428</f>
        <v>0</v>
      </c>
      <c r="D24" s="265">
        <f t="shared" si="6"/>
        <v>0</v>
      </c>
      <c r="E24" s="273">
        <f t="shared" si="4"/>
        <v>0</v>
      </c>
      <c r="F24" s="273">
        <f t="shared" si="5"/>
        <v>0</v>
      </c>
      <c r="G24" s="274"/>
      <c r="O24" s="489"/>
      <c r="P24" s="490"/>
      <c r="Q24" s="490"/>
    </row>
    <row r="25" spans="1:17" x14ac:dyDescent="0.2">
      <c r="A25" t="s">
        <v>245</v>
      </c>
      <c r="B25" s="265">
        <f>SSR!$H$392+SSR!$H$401+SSR!$H$408+SSR!$H$415+SSR!$H$423</f>
        <v>0</v>
      </c>
      <c r="C25" s="265">
        <f>SSR!$H$428</f>
        <v>0</v>
      </c>
      <c r="D25" s="265">
        <f t="shared" si="6"/>
        <v>0</v>
      </c>
      <c r="E25" s="273">
        <f t="shared" si="4"/>
        <v>0</v>
      </c>
      <c r="F25" s="273">
        <f t="shared" si="5"/>
        <v>0</v>
      </c>
      <c r="G25" s="274"/>
      <c r="O25" s="489"/>
      <c r="P25" s="490"/>
      <c r="Q25" s="490"/>
    </row>
    <row r="26" spans="1:17" x14ac:dyDescent="0.2">
      <c r="A26" t="s">
        <v>246</v>
      </c>
      <c r="B26" s="265">
        <f>SLD!$H$392+SLD!$H$401+SLD!$H$408+SLD!$H$415+SLD!$H$423</f>
        <v>0</v>
      </c>
      <c r="C26" s="265">
        <f>SLD!$H$428</f>
        <v>0</v>
      </c>
      <c r="D26" s="265">
        <f t="shared" si="6"/>
        <v>0</v>
      </c>
      <c r="E26" s="273">
        <f t="shared" si="4"/>
        <v>0</v>
      </c>
      <c r="F26" s="273">
        <f t="shared" si="5"/>
        <v>0</v>
      </c>
      <c r="G26" s="274"/>
      <c r="O26" s="491"/>
      <c r="P26" s="492"/>
      <c r="Q26" s="492"/>
    </row>
    <row r="27" spans="1:17" x14ac:dyDescent="0.2">
      <c r="A27" t="s">
        <v>247</v>
      </c>
      <c r="B27" s="265">
        <f>Psychiatrie!$H$392+Psychiatrie!$H$401+Psychiatrie!$H$408+Psychiatrie!$H$415+Psychiatrie!$H$423</f>
        <v>0</v>
      </c>
      <c r="C27" s="265">
        <f>Psychiatrie!$H$428</f>
        <v>0</v>
      </c>
      <c r="D27" s="265">
        <f t="shared" si="6"/>
        <v>0</v>
      </c>
      <c r="E27" s="273">
        <f t="shared" si="4"/>
        <v>0</v>
      </c>
      <c r="F27" s="273">
        <f t="shared" si="5"/>
        <v>0</v>
      </c>
      <c r="G27" s="274"/>
      <c r="O27" s="491"/>
      <c r="P27" s="492"/>
      <c r="Q27" s="492"/>
    </row>
    <row r="28" spans="1:17" x14ac:dyDescent="0.2">
      <c r="A28" s="507" t="s">
        <v>734</v>
      </c>
      <c r="O28" s="493"/>
      <c r="P28" s="494"/>
      <c r="Q28" s="490"/>
    </row>
    <row r="29" spans="1:17" x14ac:dyDescent="0.2">
      <c r="A29" s="507"/>
      <c r="D29" s="266"/>
      <c r="E29" s="266"/>
      <c r="O29" s="489"/>
      <c r="P29" s="490"/>
      <c r="Q29" s="490"/>
    </row>
    <row r="30" spans="1:17" x14ac:dyDescent="0.2">
      <c r="A30" s="267"/>
      <c r="B30" s="397" t="s">
        <v>125</v>
      </c>
      <c r="C30" s="579" t="s">
        <v>18</v>
      </c>
      <c r="D30" s="577"/>
      <c r="E30" s="580"/>
      <c r="F30" s="397" t="s">
        <v>88</v>
      </c>
      <c r="G30" s="396" t="s">
        <v>100</v>
      </c>
      <c r="H30" s="577" t="s">
        <v>396</v>
      </c>
      <c r="I30" s="577"/>
      <c r="J30" s="577"/>
      <c r="K30" s="577"/>
      <c r="L30" s="329"/>
      <c r="O30" s="491"/>
      <c r="P30" s="492"/>
      <c r="Q30" s="492"/>
    </row>
    <row r="31" spans="1:17" x14ac:dyDescent="0.2">
      <c r="A31" s="268"/>
      <c r="B31" s="269" t="s">
        <v>396</v>
      </c>
      <c r="C31" s="361" t="s">
        <v>438</v>
      </c>
      <c r="D31" s="362" t="s">
        <v>21</v>
      </c>
      <c r="E31" s="362" t="s">
        <v>19</v>
      </c>
      <c r="F31" s="269" t="s">
        <v>396</v>
      </c>
      <c r="G31" s="270" t="s">
        <v>396</v>
      </c>
      <c r="H31" s="409" t="s">
        <v>486</v>
      </c>
      <c r="I31" s="410" t="s">
        <v>63</v>
      </c>
      <c r="J31" s="410" t="s">
        <v>360</v>
      </c>
      <c r="K31" s="410" t="s">
        <v>695</v>
      </c>
      <c r="O31" s="491"/>
      <c r="P31" s="492"/>
      <c r="Q31" s="492"/>
    </row>
    <row r="32" spans="1:17" x14ac:dyDescent="0.2">
      <c r="A32" t="s">
        <v>69</v>
      </c>
      <c r="B32" s="275" t="str">
        <f>IF(AND('Total établissement'!$C$8&lt;&gt;"",'Total établissement'!$H$536&lt;&gt;0),'Total établissement'!I75,'Total étab automatique'!I75)</f>
        <v/>
      </c>
      <c r="C32" s="275" t="str">
        <f>IF(AND('Total établissement'!$C$8&lt;&gt;"",'Total établissement'!$H$536&lt;&gt;0),'Total établissement'!I201,'Total étab automatique'!I201)</f>
        <v/>
      </c>
      <c r="D32" s="275" t="str">
        <f>IF(AND('Total établissement'!$C$8&lt;&gt;"",'Total établissement'!$H$536&lt;&gt;0),'Total établissement'!$I$183,'Total étab automatique'!$I$183)</f>
        <v/>
      </c>
      <c r="E32" s="275" t="str">
        <f>IF(AND('Total établissement'!$C$8&lt;&gt;"",'Total établissement'!$H$536&lt;&gt;0),'Total établissement'!$I$177,'Total étab automatique'!$I$177)</f>
        <v/>
      </c>
      <c r="F32" s="275" t="str">
        <f>IF(AND('Total établissement'!$C$8&lt;&gt;"",'Total établissement'!$H$536&lt;&gt;0),'Total établissement'!I234,'Total étab automatique'!I234)</f>
        <v/>
      </c>
      <c r="G32" s="275" t="str">
        <f>IF(AND('Total établissement'!$C$8&lt;&gt;"",'Total établissement'!$H$536&lt;&gt;0),'Total établissement'!I429,'Total étab automatique'!I429)</f>
        <v/>
      </c>
      <c r="H32" s="275" t="str">
        <f>IF(AND('Total établissement'!$C$8&lt;&gt;"",'Total établissement'!$H$536&lt;&gt;0),'Total établissement'!I457,'Total étab automatique'!I457)</f>
        <v/>
      </c>
      <c r="I32" s="275" t="str">
        <f>IF(AND('Total établissement'!$C$8&lt;&gt;"",'Total établissement'!$H$536&lt;&gt;0),'Total établissement'!I505,'Total étab automatique'!I505)</f>
        <v/>
      </c>
      <c r="J32" s="275" t="str">
        <f>IF(AND('Total établissement'!$C$8&lt;&gt;"",'Total établissement'!$H$536&lt;&gt;0),'Total établissement'!I518,'Total étab automatique'!I518)</f>
        <v/>
      </c>
      <c r="K32" s="275" t="str">
        <f>IF(AND('Total établissement'!$C$8&lt;&gt;"",'Total établissement'!$H$536&lt;&gt;0),'Total établissement'!I520,'Total étab automatique'!I520)</f>
        <v/>
      </c>
      <c r="O32" s="495"/>
      <c r="P32" s="490"/>
      <c r="Q32" s="490"/>
    </row>
    <row r="33" spans="1:17" x14ac:dyDescent="0.2">
      <c r="A33" t="s">
        <v>241</v>
      </c>
      <c r="B33" s="276" t="str">
        <f>Médecine!$I$75</f>
        <v/>
      </c>
      <c r="C33" s="276" t="str">
        <f>Médecine!$I$201</f>
        <v/>
      </c>
      <c r="D33" s="276" t="str">
        <f>Médecine!$I$183</f>
        <v/>
      </c>
      <c r="E33" s="276" t="str">
        <f>Médecine!$I$177</f>
        <v/>
      </c>
      <c r="F33" s="276" t="str">
        <f>Médecine!$I$234</f>
        <v/>
      </c>
      <c r="G33" s="276" t="str">
        <f>Médecine!$I$429</f>
        <v/>
      </c>
      <c r="H33" s="276" t="str">
        <f>Médecine!$I$457</f>
        <v/>
      </c>
      <c r="I33" s="276" t="str">
        <f>Médecine!$I$505</f>
        <v/>
      </c>
      <c r="J33" s="276" t="str">
        <f>Médecine!$I$518</f>
        <v/>
      </c>
      <c r="K33" s="276" t="str">
        <f>Médecine!$I$520</f>
        <v/>
      </c>
      <c r="O33" s="284"/>
      <c r="P33" s="490"/>
      <c r="Q33" s="490"/>
    </row>
    <row r="34" spans="1:17" x14ac:dyDescent="0.2">
      <c r="A34" t="s">
        <v>458</v>
      </c>
      <c r="B34" s="276" t="str">
        <f>Hématologie!$I$75</f>
        <v/>
      </c>
      <c r="C34" s="276" t="str">
        <f>Hématologie!$I$201</f>
        <v/>
      </c>
      <c r="D34" s="276" t="str">
        <f>Hématologie!$I$183</f>
        <v/>
      </c>
      <c r="E34" s="276" t="str">
        <f>Hématologie!$I$177</f>
        <v/>
      </c>
      <c r="F34" s="276" t="str">
        <f>Hématologie!$I$234</f>
        <v/>
      </c>
      <c r="G34" s="276" t="str">
        <f>Hématologie!$I$429</f>
        <v/>
      </c>
      <c r="H34" s="276" t="str">
        <f>Hématologie!$I$457</f>
        <v/>
      </c>
      <c r="I34" s="276" t="str">
        <f>Hématologie!$I$505</f>
        <v/>
      </c>
      <c r="J34" s="276" t="str">
        <f>Hématologie!$I$518</f>
        <v/>
      </c>
      <c r="K34" s="276" t="str">
        <f>Hématologie!$I$520</f>
        <v/>
      </c>
      <c r="O34" s="284"/>
      <c r="P34" s="490"/>
      <c r="Q34" s="490"/>
    </row>
    <row r="35" spans="1:17" x14ac:dyDescent="0.2">
      <c r="A35" t="s">
        <v>459</v>
      </c>
      <c r="B35" s="276" t="str">
        <f>'Maladie inf'!$I$75</f>
        <v/>
      </c>
      <c r="C35" s="276" t="str">
        <f>'Maladie inf'!$I$201</f>
        <v/>
      </c>
      <c r="D35" s="276" t="str">
        <f>'Maladie inf'!$I$183</f>
        <v/>
      </c>
      <c r="E35" s="276" t="str">
        <f>'Maladie inf'!$I$177</f>
        <v/>
      </c>
      <c r="F35" s="276" t="str">
        <f>'Maladie inf'!$I$234</f>
        <v/>
      </c>
      <c r="G35" s="276" t="str">
        <f>'Maladie inf'!$I$429</f>
        <v/>
      </c>
      <c r="H35" s="276" t="str">
        <f>'Maladie inf'!$I$457</f>
        <v/>
      </c>
      <c r="I35" s="276" t="str">
        <f>'Maladie inf'!$I$505</f>
        <v/>
      </c>
      <c r="J35" s="276" t="str">
        <f>'Maladie inf'!$I$518</f>
        <v/>
      </c>
      <c r="K35" s="276" t="str">
        <f>'Maladie inf'!$I$520</f>
        <v/>
      </c>
      <c r="O35" s="284"/>
      <c r="P35" s="490"/>
      <c r="Q35" s="490"/>
    </row>
    <row r="36" spans="1:17" x14ac:dyDescent="0.2">
      <c r="A36" t="s">
        <v>242</v>
      </c>
      <c r="B36" s="276" t="str">
        <f>Chirurgie!$I$75</f>
        <v/>
      </c>
      <c r="C36" s="276" t="str">
        <f>Chirurgie!$I$201</f>
        <v/>
      </c>
      <c r="D36" s="276" t="str">
        <f>Chirurgie!$I$183</f>
        <v/>
      </c>
      <c r="E36" s="276" t="str">
        <f>Chirurgie!$I$177</f>
        <v/>
      </c>
      <c r="F36" s="276" t="str">
        <f>Chirurgie!$I$234</f>
        <v/>
      </c>
      <c r="G36" s="276" t="str">
        <f>Chirurgie!$I$429</f>
        <v/>
      </c>
      <c r="H36" s="276" t="str">
        <f>Chirurgie!$I$457</f>
        <v/>
      </c>
      <c r="I36" s="276" t="str">
        <f>Chirurgie!$I$505</f>
        <v/>
      </c>
      <c r="J36" s="276" t="str">
        <f>Chirurgie!$I$518</f>
        <v/>
      </c>
      <c r="K36" s="276" t="str">
        <f>Chirurgie!$I$520</f>
        <v/>
      </c>
      <c r="O36" s="284"/>
      <c r="P36" s="490"/>
      <c r="Q36" s="490"/>
    </row>
    <row r="37" spans="1:17" x14ac:dyDescent="0.2">
      <c r="A37" t="s">
        <v>243</v>
      </c>
      <c r="B37" s="276" t="str">
        <f>Réanimation!$I$75</f>
        <v/>
      </c>
      <c r="C37" s="276" t="str">
        <f>Réanimation!$I$201</f>
        <v/>
      </c>
      <c r="D37" s="276" t="str">
        <f>Réanimation!$I$183</f>
        <v/>
      </c>
      <c r="E37" s="276" t="str">
        <f>Réanimation!$I$177</f>
        <v/>
      </c>
      <c r="F37" s="276" t="str">
        <f>Réanimation!$I$234</f>
        <v/>
      </c>
      <c r="G37" s="276" t="str">
        <f>Réanimation!$I$429</f>
        <v/>
      </c>
      <c r="H37" s="276" t="str">
        <f>Réanimation!$I$457</f>
        <v/>
      </c>
      <c r="I37" s="276" t="str">
        <f>Réanimation!$I$505</f>
        <v/>
      </c>
      <c r="J37" s="276" t="str">
        <f>Réanimation!$I$518</f>
        <v/>
      </c>
      <c r="K37" s="276" t="str">
        <f>Réanimation!$I$520</f>
        <v/>
      </c>
      <c r="O37" s="491"/>
      <c r="P37" s="492"/>
      <c r="Q37" s="492"/>
    </row>
    <row r="38" spans="1:17" x14ac:dyDescent="0.2">
      <c r="A38" t="s">
        <v>439</v>
      </c>
      <c r="B38" s="276" t="str">
        <f>'Gynécologie-Obstétrique'!$I$75</f>
        <v/>
      </c>
      <c r="C38" s="276" t="str">
        <f>'Gynécologie-Obstétrique'!$I$201</f>
        <v/>
      </c>
      <c r="D38" s="276" t="str">
        <f>'Gynécologie-Obstétrique'!$I$183</f>
        <v/>
      </c>
      <c r="E38" s="276" t="str">
        <f>'Gynécologie-Obstétrique'!$I$177</f>
        <v/>
      </c>
      <c r="F38" s="276" t="str">
        <f>'Gynécologie-Obstétrique'!$I$234</f>
        <v/>
      </c>
      <c r="G38" s="276" t="str">
        <f>'Gynécologie-Obstétrique'!$I$429</f>
        <v/>
      </c>
      <c r="H38" s="276" t="str">
        <f>'Gynécologie-Obstétrique'!$I$457</f>
        <v/>
      </c>
      <c r="I38" s="276" t="str">
        <f>'Gynécologie-Obstétrique'!$I$505</f>
        <v/>
      </c>
      <c r="J38" s="276" t="str">
        <f>'Gynécologie-Obstétrique'!$I$518</f>
        <v/>
      </c>
      <c r="K38" s="276" t="str">
        <f>'Gynécologie-Obstétrique'!$I$520</f>
        <v/>
      </c>
      <c r="O38" s="491"/>
      <c r="P38" s="492"/>
      <c r="Q38" s="492"/>
    </row>
    <row r="39" spans="1:17" x14ac:dyDescent="0.2">
      <c r="A39" t="s">
        <v>244</v>
      </c>
      <c r="B39" s="276" t="str">
        <f>Pédiatrie!$I$75</f>
        <v/>
      </c>
      <c r="C39" s="276" t="str">
        <f>Pédiatrie!$I$201</f>
        <v/>
      </c>
      <c r="D39" s="276" t="str">
        <f>Pédiatrie!$I$183</f>
        <v/>
      </c>
      <c r="E39" s="276" t="str">
        <f>Pédiatrie!$I$177</f>
        <v/>
      </c>
      <c r="F39" s="276" t="str">
        <f>Pédiatrie!$I$234</f>
        <v/>
      </c>
      <c r="G39" s="276" t="str">
        <f>Pédiatrie!$I$429</f>
        <v/>
      </c>
      <c r="H39" s="276" t="str">
        <f>Pédiatrie!$I$457</f>
        <v/>
      </c>
      <c r="I39" s="276" t="str">
        <f>Pédiatrie!$I$505</f>
        <v/>
      </c>
      <c r="J39" s="276" t="str">
        <f>Pédiatrie!$I$518</f>
        <v/>
      </c>
      <c r="K39" s="276" t="str">
        <f>Pédiatrie!$I$520</f>
        <v/>
      </c>
      <c r="O39" s="491"/>
      <c r="P39" s="492"/>
      <c r="Q39" s="492"/>
    </row>
    <row r="40" spans="1:17" x14ac:dyDescent="0.2">
      <c r="A40" t="s">
        <v>245</v>
      </c>
      <c r="B40" s="276" t="str">
        <f>SSR!$I$75</f>
        <v/>
      </c>
      <c r="C40" s="276" t="str">
        <f>SSR!$I$201</f>
        <v/>
      </c>
      <c r="D40" s="276" t="str">
        <f>SSR!$I$183</f>
        <v/>
      </c>
      <c r="E40" s="276" t="str">
        <f>SSR!$I$177</f>
        <v/>
      </c>
      <c r="F40" s="276" t="str">
        <f>SSR!$I$234</f>
        <v/>
      </c>
      <c r="G40" s="276" t="str">
        <f>SSR!$I$429</f>
        <v/>
      </c>
      <c r="H40" s="276" t="str">
        <f>SSR!$I$457</f>
        <v/>
      </c>
      <c r="I40" s="276" t="str">
        <f>SSR!$I$505</f>
        <v/>
      </c>
      <c r="J40" s="276" t="str">
        <f>SSR!$I$518</f>
        <v/>
      </c>
      <c r="K40" s="276" t="str">
        <f>SSR!$I$520</f>
        <v/>
      </c>
      <c r="O40" s="284"/>
      <c r="P40" s="490"/>
      <c r="Q40" s="490"/>
    </row>
    <row r="41" spans="1:17" x14ac:dyDescent="0.2">
      <c r="A41" t="s">
        <v>246</v>
      </c>
      <c r="B41" s="276" t="str">
        <f>SLD!$I$75</f>
        <v/>
      </c>
      <c r="C41" s="276" t="str">
        <f>SLD!$I$201</f>
        <v/>
      </c>
      <c r="D41" s="276" t="str">
        <f>SLD!$I$183</f>
        <v/>
      </c>
      <c r="E41" s="276" t="str">
        <f>SLD!$I$177</f>
        <v/>
      </c>
      <c r="F41" s="276" t="str">
        <f>SLD!$I$234</f>
        <v/>
      </c>
      <c r="G41" s="276" t="str">
        <f>SLD!$I$429</f>
        <v/>
      </c>
      <c r="H41" s="276" t="str">
        <f>SLD!$I$457</f>
        <v/>
      </c>
      <c r="I41" s="276" t="str">
        <f>SLD!$I$505</f>
        <v/>
      </c>
      <c r="J41" s="276" t="str">
        <f>SLD!$I$518</f>
        <v/>
      </c>
      <c r="K41" s="276" t="str">
        <f>SLD!$I$520</f>
        <v/>
      </c>
      <c r="O41" s="491"/>
      <c r="P41" s="492"/>
      <c r="Q41" s="492"/>
    </row>
    <row r="42" spans="1:17" x14ac:dyDescent="0.2">
      <c r="A42" s="271" t="s">
        <v>247</v>
      </c>
      <c r="B42" s="277" t="str">
        <f>Psychiatrie!$I$75</f>
        <v/>
      </c>
      <c r="C42" s="277" t="str">
        <f>Psychiatrie!$I$201</f>
        <v/>
      </c>
      <c r="D42" s="277" t="str">
        <f>Psychiatrie!$I$183</f>
        <v/>
      </c>
      <c r="E42" s="277" t="str">
        <f>Psychiatrie!$I$177</f>
        <v/>
      </c>
      <c r="F42" s="277" t="str">
        <f>Psychiatrie!$I$234</f>
        <v/>
      </c>
      <c r="G42" s="277" t="str">
        <f>Psychiatrie!$I$429</f>
        <v/>
      </c>
      <c r="H42" s="277" t="str">
        <f>Psychiatrie!$I$457</f>
        <v/>
      </c>
      <c r="I42" s="278" t="str">
        <f>Psychiatrie!$I$505</f>
        <v/>
      </c>
      <c r="J42" s="278" t="str">
        <f>Psychiatrie!$I$518</f>
        <v/>
      </c>
      <c r="K42" s="278" t="str">
        <f>Psychiatrie!$I$520</f>
        <v/>
      </c>
      <c r="O42" s="284"/>
      <c r="P42" s="490"/>
      <c r="Q42" s="490"/>
    </row>
    <row r="43" spans="1:17" x14ac:dyDescent="0.2">
      <c r="O43" s="284"/>
      <c r="P43" s="490"/>
      <c r="Q43" s="490"/>
    </row>
    <row r="44" spans="1:17" x14ac:dyDescent="0.2">
      <c r="O44" s="284"/>
      <c r="P44" s="490"/>
      <c r="Q44" s="490"/>
    </row>
    <row r="45" spans="1:17" x14ac:dyDescent="0.2">
      <c r="O45" s="284"/>
      <c r="P45" s="490"/>
      <c r="Q45" s="490"/>
    </row>
    <row r="46" spans="1:17" x14ac:dyDescent="0.2">
      <c r="O46" s="284"/>
      <c r="P46" s="490"/>
      <c r="Q46" s="490"/>
    </row>
    <row r="47" spans="1:17" x14ac:dyDescent="0.2">
      <c r="O47" s="284"/>
      <c r="P47" s="490"/>
      <c r="Q47" s="490"/>
    </row>
    <row r="48" spans="1:17" x14ac:dyDescent="0.2">
      <c r="O48" s="487"/>
      <c r="P48" s="492"/>
      <c r="Q48" s="492"/>
    </row>
    <row r="49" spans="15:17" x14ac:dyDescent="0.2">
      <c r="O49" s="13"/>
      <c r="P49" s="496"/>
      <c r="Q49" s="496"/>
    </row>
  </sheetData>
  <mergeCells count="6">
    <mergeCell ref="H30:K30"/>
    <mergeCell ref="E1:F1"/>
    <mergeCell ref="B1:C1"/>
    <mergeCell ref="E15:F15"/>
    <mergeCell ref="B15:C15"/>
    <mergeCell ref="C30:E30"/>
  </mergeCells>
  <phoneticPr fontId="23" type="noConversion"/>
  <pageMargins left="0.78740157499999996" right="0.78740157499999996" top="0.984251969" bottom="0.984251969" header="0.4921259845" footer="0.4921259845"/>
  <pageSetup paperSize="9" orientation="portrait" r:id="rId1"/>
  <headerFooter alignWithMargins="0"/>
  <ignoredErrors>
    <ignoredError sqref="B19:C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379</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68"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administratives'!C22="","",'Données administratives'!C22)</f>
        <v/>
      </c>
      <c r="D7" s="556"/>
      <c r="E7" s="191"/>
      <c r="J7"/>
    </row>
    <row r="8" spans="1:11" s="88" customFormat="1" ht="13.5" thickBot="1" x14ac:dyDescent="0.25">
      <c r="A8" s="102" t="s">
        <v>217</v>
      </c>
      <c r="B8" s="93"/>
      <c r="C8" s="555" t="str">
        <f>IF('Données administratives'!D22="","",'Données administratives'!D22)</f>
        <v/>
      </c>
      <c r="D8" s="556"/>
      <c r="E8" s="557"/>
      <c r="F8" s="558"/>
      <c r="G8" s="558"/>
      <c r="H8"/>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97"/>
      <c r="K10" s="100"/>
    </row>
    <row r="11" spans="1:11" s="88" customFormat="1" x14ac:dyDescent="0.2">
      <c r="A11" s="105"/>
      <c r="B11" s="281" t="s">
        <v>488</v>
      </c>
      <c r="C11" s="279"/>
      <c r="D11" s="279"/>
      <c r="E11" s="282"/>
      <c r="F11" s="279"/>
      <c r="G11" s="279"/>
      <c r="H11" s="279"/>
      <c r="I11" s="280"/>
      <c r="J11" s="482"/>
      <c r="K11" s="100"/>
    </row>
    <row r="12" spans="1:11" s="118" customFormat="1" x14ac:dyDescent="0.2">
      <c r="A12" s="106" t="s">
        <v>84</v>
      </c>
      <c r="B12" s="3" t="s">
        <v>483</v>
      </c>
      <c r="C12" s="65"/>
      <c r="D12" s="114"/>
      <c r="E12" s="114"/>
      <c r="F12" s="114"/>
      <c r="G12" s="42"/>
      <c r="H12" s="115"/>
      <c r="I12" s="116"/>
      <c r="J12" s="482"/>
    </row>
    <row r="13" spans="1:11" s="118" customFormat="1" x14ac:dyDescent="0.2">
      <c r="A13" s="106"/>
      <c r="B13" s="119" t="s">
        <v>362</v>
      </c>
      <c r="C13" s="68"/>
      <c r="D13" s="120"/>
      <c r="E13" s="120"/>
      <c r="F13" s="120"/>
      <c r="G13" s="44"/>
      <c r="H13" s="32"/>
      <c r="I13" s="121"/>
      <c r="J13" s="482"/>
    </row>
    <row r="14" spans="1:11" s="118" customFormat="1" ht="13.5" thickBot="1" x14ac:dyDescent="0.25">
      <c r="A14" s="107" t="s">
        <v>183</v>
      </c>
      <c r="B14" s="81" t="s">
        <v>181</v>
      </c>
      <c r="C14" s="61"/>
      <c r="D14" s="123" t="s">
        <v>120</v>
      </c>
      <c r="E14" s="120"/>
      <c r="F14" s="120"/>
      <c r="G14" s="44"/>
      <c r="H14" s="122"/>
      <c r="I14" s="121"/>
      <c r="J14" s="482"/>
    </row>
    <row r="15" spans="1:11" s="118" customFormat="1" x14ac:dyDescent="0.2">
      <c r="A15" s="107"/>
      <c r="B15" s="5"/>
      <c r="C15" s="63" t="s">
        <v>2</v>
      </c>
      <c r="D15" s="125">
        <v>1</v>
      </c>
      <c r="E15" s="126"/>
      <c r="F15" s="125">
        <f>E15*D15</f>
        <v>0</v>
      </c>
      <c r="G15" s="45">
        <v>6</v>
      </c>
      <c r="H15" s="127"/>
      <c r="I15" s="116"/>
      <c r="J15" s="482"/>
    </row>
    <row r="16" spans="1:11" s="118" customFormat="1" ht="13.5" thickBot="1" x14ac:dyDescent="0.25">
      <c r="A16" s="107"/>
      <c r="B16" s="124"/>
      <c r="C16" s="62" t="s">
        <v>2</v>
      </c>
      <c r="D16" s="125">
        <v>5</v>
      </c>
      <c r="E16" s="129"/>
      <c r="F16" s="125">
        <f>E16*D16</f>
        <v>0</v>
      </c>
      <c r="G16" s="45">
        <v>6</v>
      </c>
      <c r="H16" s="127"/>
      <c r="I16" s="116"/>
      <c r="J16" s="482"/>
    </row>
    <row r="17" spans="1:10" s="118" customFormat="1" x14ac:dyDescent="0.2">
      <c r="A17" s="107"/>
      <c r="B17" s="199" t="s">
        <v>250</v>
      </c>
      <c r="C17" s="70"/>
      <c r="D17" s="159"/>
      <c r="E17" s="233"/>
      <c r="F17" s="159">
        <f>SUM(F15:F16)</f>
        <v>0</v>
      </c>
      <c r="G17" s="53">
        <v>6</v>
      </c>
      <c r="H17" s="165">
        <f>F17/G17</f>
        <v>0</v>
      </c>
      <c r="I17" s="192" t="str">
        <f>IF(C8="","",H17/$C$8*1000)</f>
        <v/>
      </c>
      <c r="J17" s="152"/>
    </row>
    <row r="18" spans="1:10" s="118" customFormat="1" ht="13.5" thickBot="1" x14ac:dyDescent="0.25">
      <c r="A18" s="107" t="s">
        <v>184</v>
      </c>
      <c r="B18" s="124" t="s">
        <v>182</v>
      </c>
      <c r="C18" s="62"/>
      <c r="D18" s="130" t="s">
        <v>120</v>
      </c>
      <c r="E18" s="131"/>
      <c r="F18" s="125"/>
      <c r="G18" s="45"/>
      <c r="H18" s="127"/>
      <c r="I18" s="116"/>
      <c r="J18" s="482"/>
    </row>
    <row r="19" spans="1:10" s="118" customFormat="1" x14ac:dyDescent="0.2">
      <c r="A19" s="107"/>
      <c r="B19" s="5" t="s">
        <v>81</v>
      </c>
      <c r="C19" s="63" t="s">
        <v>2</v>
      </c>
      <c r="D19" s="125">
        <v>0.6</v>
      </c>
      <c r="E19" s="126"/>
      <c r="F19" s="125">
        <f>E19*D19</f>
        <v>0</v>
      </c>
      <c r="G19" s="45">
        <v>6</v>
      </c>
      <c r="H19" s="127"/>
      <c r="I19" s="116"/>
      <c r="J19" s="482"/>
    </row>
    <row r="20" spans="1:10" s="118" customFormat="1" x14ac:dyDescent="0.2">
      <c r="A20" s="107"/>
      <c r="B20" s="5" t="s">
        <v>81</v>
      </c>
      <c r="C20" s="62" t="s">
        <v>2</v>
      </c>
      <c r="D20" s="125">
        <v>1.2</v>
      </c>
      <c r="E20" s="128"/>
      <c r="F20" s="125">
        <f>E20*D20</f>
        <v>0</v>
      </c>
      <c r="G20" s="45">
        <v>6</v>
      </c>
      <c r="H20" s="127"/>
      <c r="I20" s="116"/>
      <c r="J20" s="482"/>
    </row>
    <row r="21" spans="1:10" s="118" customFormat="1" ht="13.5" thickBot="1" x14ac:dyDescent="0.25">
      <c r="A21" s="107"/>
      <c r="B21" s="5" t="s">
        <v>81</v>
      </c>
      <c r="C21" s="62" t="s">
        <v>2</v>
      </c>
      <c r="D21" s="125">
        <v>2.4</v>
      </c>
      <c r="E21" s="129"/>
      <c r="F21" s="125">
        <f>E21*D21</f>
        <v>0</v>
      </c>
      <c r="G21" s="45">
        <v>6</v>
      </c>
      <c r="H21" s="127"/>
      <c r="I21" s="116"/>
      <c r="J21" s="482"/>
    </row>
    <row r="22" spans="1:10" s="118" customFormat="1" x14ac:dyDescent="0.2">
      <c r="A22" s="107"/>
      <c r="B22" s="158" t="s">
        <v>251</v>
      </c>
      <c r="C22" s="70"/>
      <c r="D22" s="159"/>
      <c r="E22" s="233"/>
      <c r="F22" s="159">
        <f>SUM(F19:F21)</f>
        <v>0</v>
      </c>
      <c r="G22" s="53">
        <v>6</v>
      </c>
      <c r="H22" s="165">
        <f>F22/G22</f>
        <v>0</v>
      </c>
      <c r="I22" s="192" t="str">
        <f>IF(C8="","",H22/$C$8*1000)</f>
        <v/>
      </c>
      <c r="J22" s="152"/>
    </row>
    <row r="23" spans="1:10" s="118" customFormat="1" x14ac:dyDescent="0.2">
      <c r="A23" s="107"/>
      <c r="B23" s="132" t="s">
        <v>256</v>
      </c>
      <c r="C23" s="67"/>
      <c r="D23" s="6"/>
      <c r="E23" s="156"/>
      <c r="F23" s="6">
        <f>F17+F22</f>
        <v>0</v>
      </c>
      <c r="G23" s="46">
        <v>6</v>
      </c>
      <c r="H23" s="134">
        <f>F23/G23</f>
        <v>0</v>
      </c>
      <c r="I23" s="192" t="str">
        <f>IF(C8="","",H23/$C$8*1000)</f>
        <v/>
      </c>
      <c r="J23" s="152"/>
    </row>
    <row r="24" spans="1:10" s="118" customFormat="1" x14ac:dyDescent="0.2">
      <c r="A24" s="106" t="s">
        <v>85</v>
      </c>
      <c r="B24" s="124" t="s">
        <v>363</v>
      </c>
      <c r="C24" s="63"/>
      <c r="D24" s="135"/>
      <c r="E24" s="120"/>
      <c r="F24" s="135"/>
      <c r="G24" s="47"/>
      <c r="H24" s="136"/>
      <c r="J24" s="482"/>
    </row>
    <row r="25" spans="1:10" s="118" customFormat="1" ht="13.5" thickBot="1" x14ac:dyDescent="0.25">
      <c r="A25" s="106"/>
      <c r="B25" s="5"/>
      <c r="C25" s="63"/>
      <c r="D25" s="123" t="s">
        <v>120</v>
      </c>
      <c r="E25" s="120"/>
      <c r="F25" s="135"/>
      <c r="G25" s="47"/>
      <c r="H25" s="137"/>
      <c r="I25" s="116"/>
      <c r="J25" s="482"/>
    </row>
    <row r="26" spans="1:10" s="118" customFormat="1" x14ac:dyDescent="0.2">
      <c r="A26" s="106"/>
      <c r="B26" s="5" t="s">
        <v>460</v>
      </c>
      <c r="C26" s="63" t="s">
        <v>3</v>
      </c>
      <c r="D26" s="135">
        <v>1</v>
      </c>
      <c r="E26" s="126"/>
      <c r="F26" s="135">
        <f>E26*D26</f>
        <v>0</v>
      </c>
      <c r="G26" s="47">
        <v>3.2</v>
      </c>
      <c r="H26" s="137"/>
      <c r="I26" s="117"/>
      <c r="J26" s="482"/>
    </row>
    <row r="27" spans="1:10" s="118" customFormat="1" x14ac:dyDescent="0.2">
      <c r="A27" s="106"/>
      <c r="B27" s="5" t="s">
        <v>207</v>
      </c>
      <c r="C27" s="63" t="s">
        <v>3</v>
      </c>
      <c r="D27" s="135">
        <v>6</v>
      </c>
      <c r="E27" s="128"/>
      <c r="F27" s="135">
        <f>E27*D27</f>
        <v>0</v>
      </c>
      <c r="G27" s="47">
        <v>3.2</v>
      </c>
      <c r="H27" s="137"/>
      <c r="I27" s="117"/>
      <c r="J27" s="482"/>
    </row>
    <row r="28" spans="1:10" s="118" customFormat="1" x14ac:dyDescent="0.2">
      <c r="A28" s="106"/>
      <c r="B28" s="5" t="s">
        <v>206</v>
      </c>
      <c r="C28" s="63" t="s">
        <v>3</v>
      </c>
      <c r="D28" s="135">
        <v>12</v>
      </c>
      <c r="E28" s="128"/>
      <c r="F28" s="135">
        <f>E28*D28</f>
        <v>0</v>
      </c>
      <c r="G28" s="47">
        <v>3.2</v>
      </c>
      <c r="H28" s="137"/>
      <c r="I28" s="117"/>
      <c r="J28" s="482"/>
    </row>
    <row r="29" spans="1:10" s="118" customFormat="1" ht="13.5" thickBot="1" x14ac:dyDescent="0.25">
      <c r="A29" s="106"/>
      <c r="B29" s="5" t="s">
        <v>205</v>
      </c>
      <c r="C29" s="63" t="s">
        <v>3</v>
      </c>
      <c r="D29" s="135">
        <v>18</v>
      </c>
      <c r="E29" s="129"/>
      <c r="F29" s="125">
        <f>E29*D29</f>
        <v>0</v>
      </c>
      <c r="G29" s="47">
        <v>3.2</v>
      </c>
      <c r="H29" s="127"/>
      <c r="I29" s="116"/>
      <c r="J29" s="482"/>
    </row>
    <row r="30" spans="1:10" s="118" customFormat="1" x14ac:dyDescent="0.2">
      <c r="A30" s="106"/>
      <c r="B30" s="132" t="s">
        <v>257</v>
      </c>
      <c r="C30" s="67"/>
      <c r="D30" s="6"/>
      <c r="E30" s="6"/>
      <c r="F30" s="6">
        <f>SUM(F26:F29)</f>
        <v>0</v>
      </c>
      <c r="G30" s="46">
        <v>3.2</v>
      </c>
      <c r="H30" s="134">
        <f>F30/G30</f>
        <v>0</v>
      </c>
      <c r="I30" s="192" t="str">
        <f>IF(C8="","",H30/$C$8*1000)</f>
        <v/>
      </c>
      <c r="J30" s="152"/>
    </row>
    <row r="31" spans="1:10" s="118" customFormat="1" x14ac:dyDescent="0.2">
      <c r="A31" s="106" t="s">
        <v>249</v>
      </c>
      <c r="B31" s="148" t="s">
        <v>258</v>
      </c>
      <c r="C31" s="71"/>
      <c r="D31" s="148"/>
      <c r="E31" s="148"/>
      <c r="F31" s="148"/>
      <c r="G31" s="50"/>
      <c r="H31" s="149">
        <f>SUM(H30,H23)</f>
        <v>0</v>
      </c>
      <c r="I31" s="109" t="str">
        <f>IF(C8="","",H31/$C$8*1000)</f>
        <v/>
      </c>
      <c r="J31" s="152"/>
    </row>
    <row r="32" spans="1:10" s="118" customFormat="1" x14ac:dyDescent="0.2">
      <c r="A32" s="107"/>
      <c r="B32" s="10" t="s">
        <v>470</v>
      </c>
      <c r="C32" s="66"/>
      <c r="D32" s="150"/>
      <c r="E32" s="235"/>
      <c r="F32" s="150"/>
      <c r="G32" s="51"/>
      <c r="H32" s="151"/>
      <c r="I32" s="116"/>
      <c r="J32" s="482"/>
    </row>
    <row r="33" spans="1:10" s="118" customFormat="1" ht="13.5" thickBot="1" x14ac:dyDescent="0.25">
      <c r="A33" s="107" t="s">
        <v>185</v>
      </c>
      <c r="B33" s="124" t="s">
        <v>252</v>
      </c>
      <c r="C33" s="63"/>
      <c r="D33" s="135"/>
      <c r="E33" s="142"/>
      <c r="F33" s="135"/>
      <c r="G33" s="47"/>
      <c r="H33" s="137"/>
      <c r="I33" s="116"/>
      <c r="J33" s="482"/>
    </row>
    <row r="34" spans="1:10" s="118" customFormat="1" ht="13.5" thickBot="1" x14ac:dyDescent="0.25">
      <c r="A34" s="107"/>
      <c r="B34" s="5"/>
      <c r="C34" s="62" t="s">
        <v>3</v>
      </c>
      <c r="D34" s="135">
        <v>0.5</v>
      </c>
      <c r="E34" s="147"/>
      <c r="F34" s="125">
        <f>E34*D34</f>
        <v>0</v>
      </c>
      <c r="G34" s="47">
        <v>2</v>
      </c>
      <c r="H34" s="127"/>
      <c r="I34" s="116"/>
      <c r="J34" s="482"/>
    </row>
    <row r="35" spans="1:10" s="118" customFormat="1" ht="13.5" thickBot="1" x14ac:dyDescent="0.25">
      <c r="A35" s="107"/>
      <c r="B35" s="193" t="s">
        <v>253</v>
      </c>
      <c r="C35" s="194"/>
      <c r="D35" s="195"/>
      <c r="E35" s="203"/>
      <c r="F35" s="195">
        <f>SUM(F34)</f>
        <v>0</v>
      </c>
      <c r="G35" s="196">
        <v>2</v>
      </c>
      <c r="H35" s="197">
        <f>F35/G35</f>
        <v>0</v>
      </c>
      <c r="I35" s="198" t="str">
        <f>IF(C8="","",H35/$C$8*1000)</f>
        <v/>
      </c>
      <c r="J35" s="152"/>
    </row>
    <row r="36" spans="1:10" s="118" customFormat="1" ht="13.5" thickBot="1" x14ac:dyDescent="0.25">
      <c r="A36" s="107"/>
      <c r="B36" s="5"/>
      <c r="C36" s="62" t="s">
        <v>2</v>
      </c>
      <c r="D36" s="135">
        <v>1</v>
      </c>
      <c r="E36" s="147"/>
      <c r="F36" s="125">
        <f>E36*D36</f>
        <v>0</v>
      </c>
      <c r="G36" s="47">
        <v>2</v>
      </c>
      <c r="H36" s="127"/>
      <c r="I36" s="116"/>
      <c r="J36" s="482"/>
    </row>
    <row r="37" spans="1:10" s="118" customFormat="1" x14ac:dyDescent="0.2">
      <c r="A37" s="107"/>
      <c r="B37" s="193" t="s">
        <v>254</v>
      </c>
      <c r="C37" s="194"/>
      <c r="D37" s="195"/>
      <c r="E37" s="234"/>
      <c r="F37" s="195">
        <f>SUM(F36)</f>
        <v>0</v>
      </c>
      <c r="G37" s="196">
        <v>2</v>
      </c>
      <c r="H37" s="197">
        <f>F37/G37</f>
        <v>0</v>
      </c>
      <c r="I37" s="198" t="str">
        <f>IF(C8="","",H37/$C$8*1000)</f>
        <v/>
      </c>
      <c r="J37" s="152"/>
    </row>
    <row r="38" spans="1:10" s="118" customFormat="1" x14ac:dyDescent="0.2">
      <c r="A38" s="107"/>
      <c r="B38" s="158" t="s">
        <v>255</v>
      </c>
      <c r="C38" s="70"/>
      <c r="D38" s="159"/>
      <c r="E38" s="233"/>
      <c r="F38" s="159">
        <f>F35+F37</f>
        <v>0</v>
      </c>
      <c r="G38" s="53">
        <v>2</v>
      </c>
      <c r="H38" s="165">
        <f>F38/G38</f>
        <v>0</v>
      </c>
      <c r="I38" s="192" t="str">
        <f>IF(C8="","",H38/$C$8*1000)</f>
        <v/>
      </c>
      <c r="J38" s="152"/>
    </row>
    <row r="39" spans="1:10" s="118" customFormat="1" ht="13.5" thickBot="1" x14ac:dyDescent="0.25">
      <c r="A39" s="107" t="s">
        <v>186</v>
      </c>
      <c r="B39" s="39" t="s">
        <v>259</v>
      </c>
      <c r="C39" s="74"/>
      <c r="D39" s="140"/>
      <c r="E39" s="334"/>
      <c r="F39" s="171"/>
      <c r="G39" s="49"/>
      <c r="H39" s="172"/>
      <c r="I39" s="116"/>
      <c r="J39" s="482"/>
    </row>
    <row r="40" spans="1:10" s="118" customFormat="1" x14ac:dyDescent="0.2">
      <c r="A40" s="107"/>
      <c r="B40" s="146"/>
      <c r="C40" s="65" t="s">
        <v>2</v>
      </c>
      <c r="D40" s="114">
        <v>1</v>
      </c>
      <c r="E40" s="333"/>
      <c r="F40" s="114">
        <f>E40*D40</f>
        <v>0</v>
      </c>
      <c r="G40" s="42">
        <v>2</v>
      </c>
      <c r="H40" s="134">
        <f>F40/G40</f>
        <v>0</v>
      </c>
      <c r="I40" s="192" t="str">
        <f>IF(C8="","",H40/$C$8*1000)</f>
        <v/>
      </c>
      <c r="J40" s="152"/>
    </row>
    <row r="41" spans="1:10" s="118" customFormat="1" x14ac:dyDescent="0.2">
      <c r="A41" s="107" t="s">
        <v>261</v>
      </c>
      <c r="B41" s="138" t="s">
        <v>260</v>
      </c>
      <c r="C41" s="69"/>
      <c r="D41" s="138"/>
      <c r="E41" s="173"/>
      <c r="F41" s="138">
        <f>F38+F40</f>
        <v>0</v>
      </c>
      <c r="G41" s="48">
        <v>2</v>
      </c>
      <c r="H41" s="163">
        <f>F41/G41</f>
        <v>0</v>
      </c>
      <c r="I41" s="109" t="str">
        <f>IF(C8="","",H41/$C$8*1000)</f>
        <v/>
      </c>
      <c r="J41" s="152"/>
    </row>
    <row r="42" spans="1:10" s="118" customFormat="1" x14ac:dyDescent="0.2">
      <c r="A42" s="107"/>
      <c r="B42" s="10" t="s">
        <v>399</v>
      </c>
      <c r="C42" s="66"/>
      <c r="D42" s="150"/>
      <c r="E42" s="235"/>
      <c r="F42" s="150"/>
      <c r="G42" s="51"/>
      <c r="H42" s="151"/>
      <c r="I42" s="117"/>
      <c r="J42" s="482"/>
    </row>
    <row r="43" spans="1:10" s="118" customFormat="1" ht="13.5" thickBot="1" x14ac:dyDescent="0.25">
      <c r="A43" s="106" t="s">
        <v>124</v>
      </c>
      <c r="B43" s="124" t="s">
        <v>6</v>
      </c>
      <c r="C43" s="63"/>
      <c r="D43" s="135"/>
      <c r="E43" s="120"/>
      <c r="F43" s="135"/>
      <c r="G43" s="47"/>
      <c r="H43" s="137"/>
      <c r="I43" s="117"/>
      <c r="J43" s="482"/>
    </row>
    <row r="44" spans="1:10" s="118" customFormat="1" ht="13.5" thickBot="1" x14ac:dyDescent="0.25">
      <c r="A44" s="106"/>
      <c r="B44" s="143"/>
      <c r="C44" s="62" t="s">
        <v>3</v>
      </c>
      <c r="D44" s="125">
        <v>0.5</v>
      </c>
      <c r="E44" s="147"/>
      <c r="F44" s="125">
        <f>E44*D44</f>
        <v>0</v>
      </c>
      <c r="G44" s="45">
        <v>2</v>
      </c>
      <c r="H44" s="127"/>
      <c r="I44" s="116"/>
      <c r="J44" s="482"/>
    </row>
    <row r="45" spans="1:10" s="118" customFormat="1" ht="13.5" thickBot="1" x14ac:dyDescent="0.25">
      <c r="A45" s="106"/>
      <c r="B45" s="193" t="s">
        <v>262</v>
      </c>
      <c r="C45" s="194"/>
      <c r="D45" s="195"/>
      <c r="E45" s="203"/>
      <c r="F45" s="195">
        <f>SUM(F44)</f>
        <v>0</v>
      </c>
      <c r="G45" s="196">
        <v>2</v>
      </c>
      <c r="H45" s="197">
        <f>F45/G45</f>
        <v>0</v>
      </c>
      <c r="I45" s="198" t="str">
        <f>IF(C8="","",H45/$C$8*1000)</f>
        <v/>
      </c>
      <c r="J45" s="152"/>
    </row>
    <row r="46" spans="1:10" s="118" customFormat="1" x14ac:dyDescent="0.2">
      <c r="A46" s="106"/>
      <c r="B46" s="143"/>
      <c r="C46" s="62" t="s">
        <v>2</v>
      </c>
      <c r="D46" s="125">
        <v>0.5</v>
      </c>
      <c r="E46" s="126"/>
      <c r="F46" s="125">
        <f>E46*D46</f>
        <v>0</v>
      </c>
      <c r="G46" s="452">
        <v>6</v>
      </c>
      <c r="H46" s="127"/>
      <c r="I46" s="117"/>
      <c r="J46" s="482"/>
    </row>
    <row r="47" spans="1:10" s="118" customFormat="1" x14ac:dyDescent="0.2">
      <c r="A47" s="106"/>
      <c r="B47" s="143"/>
      <c r="C47" s="62" t="s">
        <v>2</v>
      </c>
      <c r="D47" s="125">
        <v>1</v>
      </c>
      <c r="E47" s="128"/>
      <c r="F47" s="125">
        <f>E47*D47</f>
        <v>0</v>
      </c>
      <c r="G47" s="452">
        <v>6</v>
      </c>
      <c r="H47" s="127"/>
      <c r="I47" s="116"/>
      <c r="J47" s="482"/>
    </row>
    <row r="48" spans="1:10" s="118" customFormat="1" ht="13.5" thickBot="1" x14ac:dyDescent="0.25">
      <c r="A48" s="106"/>
      <c r="B48" s="143"/>
      <c r="C48" s="62" t="s">
        <v>2</v>
      </c>
      <c r="D48" s="125">
        <v>2</v>
      </c>
      <c r="E48" s="129"/>
      <c r="F48" s="125">
        <f>E48*D48</f>
        <v>0</v>
      </c>
      <c r="G48" s="452">
        <v>6</v>
      </c>
      <c r="H48" s="127"/>
      <c r="I48" s="116"/>
      <c r="J48" s="482"/>
    </row>
    <row r="49" spans="1:10" s="118" customFormat="1" x14ac:dyDescent="0.2">
      <c r="A49" s="106"/>
      <c r="B49" s="193" t="s">
        <v>263</v>
      </c>
      <c r="C49" s="194"/>
      <c r="D49" s="195"/>
      <c r="E49" s="234"/>
      <c r="F49" s="195">
        <f>SUM(F46:F48)</f>
        <v>0</v>
      </c>
      <c r="G49" s="450">
        <v>6</v>
      </c>
      <c r="H49" s="197">
        <f>F49/G49</f>
        <v>0</v>
      </c>
      <c r="I49" s="198" t="str">
        <f>IF(C8="","",H49/$C$8*1000)</f>
        <v/>
      </c>
      <c r="J49" s="152"/>
    </row>
    <row r="50" spans="1:10" s="118" customFormat="1" x14ac:dyDescent="0.2">
      <c r="A50" s="106"/>
      <c r="B50" s="132" t="s">
        <v>264</v>
      </c>
      <c r="C50" s="67"/>
      <c r="D50" s="6"/>
      <c r="E50" s="156"/>
      <c r="F50" s="6"/>
      <c r="G50" s="46"/>
      <c r="H50" s="8">
        <f>H49+H45</f>
        <v>0</v>
      </c>
      <c r="I50" s="192" t="str">
        <f>IF(C8="","",H50/$C$8*1000)</f>
        <v/>
      </c>
      <c r="J50" s="152"/>
    </row>
    <row r="51" spans="1:10" s="118" customFormat="1" ht="13.5" thickBot="1" x14ac:dyDescent="0.25">
      <c r="A51" s="106" t="s">
        <v>123</v>
      </c>
      <c r="B51" s="139" t="s">
        <v>5</v>
      </c>
      <c r="C51" s="64"/>
      <c r="D51" s="140"/>
      <c r="E51" s="140"/>
      <c r="F51" s="140"/>
      <c r="G51" s="49"/>
      <c r="H51" s="141"/>
      <c r="I51" s="117"/>
      <c r="J51" s="482"/>
    </row>
    <row r="52" spans="1:10" s="118" customFormat="1" x14ac:dyDescent="0.2">
      <c r="A52" s="106"/>
      <c r="B52" s="5" t="s">
        <v>108</v>
      </c>
      <c r="C52" s="62" t="s">
        <v>3</v>
      </c>
      <c r="D52" s="125">
        <v>0.5</v>
      </c>
      <c r="E52" s="126"/>
      <c r="F52" s="125">
        <f>E52*D52</f>
        <v>0</v>
      </c>
      <c r="G52" s="452">
        <v>1.5</v>
      </c>
      <c r="H52" s="127"/>
      <c r="I52" s="116"/>
      <c r="J52" s="482"/>
    </row>
    <row r="53" spans="1:10" s="118" customFormat="1" x14ac:dyDescent="0.2">
      <c r="A53" s="106"/>
      <c r="B53" s="124"/>
      <c r="C53" s="62" t="s">
        <v>3</v>
      </c>
      <c r="D53" s="125">
        <v>1</v>
      </c>
      <c r="E53" s="128"/>
      <c r="F53" s="125">
        <f>E53*D53</f>
        <v>0</v>
      </c>
      <c r="G53" s="452">
        <v>1.5</v>
      </c>
      <c r="H53" s="127"/>
      <c r="I53" s="116"/>
      <c r="J53" s="482"/>
    </row>
    <row r="54" spans="1:10" s="118" customFormat="1" x14ac:dyDescent="0.2">
      <c r="A54" s="106"/>
      <c r="B54" s="5" t="s">
        <v>202</v>
      </c>
      <c r="C54" s="62" t="s">
        <v>3</v>
      </c>
      <c r="D54" s="125">
        <v>1.5</v>
      </c>
      <c r="E54" s="128"/>
      <c r="F54" s="125">
        <f>E54*D54</f>
        <v>0</v>
      </c>
      <c r="G54" s="452">
        <v>1.5</v>
      </c>
      <c r="H54" s="127"/>
      <c r="I54" s="116"/>
      <c r="J54" s="482"/>
    </row>
    <row r="55" spans="1:10" s="118" customFormat="1" x14ac:dyDescent="0.2">
      <c r="A55" s="106"/>
      <c r="B55" s="5" t="s">
        <v>203</v>
      </c>
      <c r="C55" s="62" t="s">
        <v>3</v>
      </c>
      <c r="D55" s="125">
        <v>3</v>
      </c>
      <c r="E55" s="128"/>
      <c r="F55" s="125">
        <f>E55*D55</f>
        <v>0</v>
      </c>
      <c r="G55" s="452">
        <v>1.5</v>
      </c>
      <c r="H55" s="127"/>
      <c r="I55" s="116"/>
      <c r="J55" s="482"/>
    </row>
    <row r="56" spans="1:10" s="118" customFormat="1" ht="13.5" thickBot="1" x14ac:dyDescent="0.25">
      <c r="A56" s="106"/>
      <c r="B56" s="5" t="s">
        <v>204</v>
      </c>
      <c r="C56" s="62" t="s">
        <v>3</v>
      </c>
      <c r="D56" s="125">
        <v>6</v>
      </c>
      <c r="E56" s="129"/>
      <c r="F56" s="125">
        <f>E56*D56</f>
        <v>0</v>
      </c>
      <c r="G56" s="452">
        <v>1.5</v>
      </c>
      <c r="H56" s="127"/>
      <c r="I56" s="116"/>
      <c r="J56" s="482"/>
    </row>
    <row r="57" spans="1:10" s="118" customFormat="1" ht="13.5" thickBot="1" x14ac:dyDescent="0.25">
      <c r="A57" s="106"/>
      <c r="B57" s="193" t="s">
        <v>265</v>
      </c>
      <c r="C57" s="194"/>
      <c r="D57" s="195"/>
      <c r="E57" s="203"/>
      <c r="F57" s="195">
        <f>SUM(F52:F56)</f>
        <v>0</v>
      </c>
      <c r="G57" s="450">
        <v>1.5</v>
      </c>
      <c r="H57" s="197">
        <f>F57/G57</f>
        <v>0</v>
      </c>
      <c r="I57" s="198" t="str">
        <f>IF(C8="","",H57/$C$8*1000)</f>
        <v/>
      </c>
      <c r="J57" s="152"/>
    </row>
    <row r="58" spans="1:10" s="118" customFormat="1" x14ac:dyDescent="0.2">
      <c r="A58" s="106"/>
      <c r="B58" s="143"/>
      <c r="C58" s="62" t="s">
        <v>2</v>
      </c>
      <c r="D58" s="125">
        <v>0.5</v>
      </c>
      <c r="E58" s="126"/>
      <c r="F58" s="125">
        <f>E58*D58</f>
        <v>0</v>
      </c>
      <c r="G58" s="452">
        <v>3</v>
      </c>
      <c r="H58" s="127"/>
      <c r="I58" s="116"/>
      <c r="J58" s="482"/>
    </row>
    <row r="59" spans="1:10" s="118" customFormat="1" x14ac:dyDescent="0.2">
      <c r="A59" s="106"/>
      <c r="B59" s="143"/>
      <c r="C59" s="62" t="s">
        <v>2</v>
      </c>
      <c r="D59" s="125">
        <v>1</v>
      </c>
      <c r="E59" s="128"/>
      <c r="F59" s="125">
        <f>E59*D59</f>
        <v>0</v>
      </c>
      <c r="G59" s="452">
        <v>3</v>
      </c>
      <c r="H59" s="127"/>
      <c r="I59" s="116"/>
      <c r="J59" s="482"/>
    </row>
    <row r="60" spans="1:10" s="118" customFormat="1" ht="13.5" thickBot="1" x14ac:dyDescent="0.25">
      <c r="A60" s="106"/>
      <c r="B60" s="143"/>
      <c r="C60" s="62" t="s">
        <v>2</v>
      </c>
      <c r="D60" s="125">
        <v>2</v>
      </c>
      <c r="E60" s="129"/>
      <c r="F60" s="125">
        <f>E60*D60</f>
        <v>0</v>
      </c>
      <c r="G60" s="452">
        <v>3</v>
      </c>
      <c r="H60" s="127"/>
      <c r="I60" s="116"/>
      <c r="J60" s="482"/>
    </row>
    <row r="61" spans="1:10" s="118" customFormat="1" x14ac:dyDescent="0.2">
      <c r="A61" s="106"/>
      <c r="B61" s="193" t="s">
        <v>266</v>
      </c>
      <c r="C61" s="194"/>
      <c r="D61" s="195"/>
      <c r="E61" s="203"/>
      <c r="F61" s="195">
        <f>SUM(F58:F60)</f>
        <v>0</v>
      </c>
      <c r="G61" s="450">
        <v>3</v>
      </c>
      <c r="H61" s="197">
        <f>F61/G61</f>
        <v>0</v>
      </c>
      <c r="I61" s="198" t="str">
        <f>IF(C8="","",H61/$C$8*1000)</f>
        <v/>
      </c>
      <c r="J61" s="152"/>
    </row>
    <row r="62" spans="1:10" s="118" customFormat="1" x14ac:dyDescent="0.2">
      <c r="A62" s="106"/>
      <c r="B62" s="132" t="s">
        <v>267</v>
      </c>
      <c r="C62" s="67"/>
      <c r="D62" s="6"/>
      <c r="E62" s="156"/>
      <c r="F62" s="6"/>
      <c r="G62" s="46"/>
      <c r="H62" s="8">
        <f>H61+H57</f>
        <v>0</v>
      </c>
      <c r="I62" s="192" t="str">
        <f>IF(C8="","",H62/$C$8*1000)</f>
        <v/>
      </c>
      <c r="J62" s="152"/>
    </row>
    <row r="63" spans="1:10" s="118" customFormat="1" x14ac:dyDescent="0.2">
      <c r="A63" s="107"/>
      <c r="B63" s="148" t="s">
        <v>268</v>
      </c>
      <c r="C63" s="71"/>
      <c r="D63" s="148"/>
      <c r="E63" s="173"/>
      <c r="F63" s="148"/>
      <c r="G63" s="50"/>
      <c r="H63" s="149">
        <f>H50+H62</f>
        <v>0</v>
      </c>
      <c r="I63" s="109" t="str">
        <f>IF(C8="","",H63/$C$8*1000)</f>
        <v/>
      </c>
      <c r="J63" s="152"/>
    </row>
    <row r="64" spans="1:10" s="135" customFormat="1" x14ac:dyDescent="0.2">
      <c r="A64" s="108"/>
      <c r="B64" s="10" t="s">
        <v>106</v>
      </c>
      <c r="C64" s="66"/>
      <c r="D64" s="150"/>
      <c r="E64" s="235"/>
      <c r="F64" s="150"/>
      <c r="G64" s="51"/>
      <c r="H64" s="151"/>
      <c r="I64" s="152"/>
      <c r="J64" s="482"/>
    </row>
    <row r="65" spans="1:10" s="118" customFormat="1" ht="13.5" thickBot="1" x14ac:dyDescent="0.25">
      <c r="A65" s="107" t="s">
        <v>125</v>
      </c>
      <c r="B65" s="124" t="s">
        <v>65</v>
      </c>
      <c r="C65" s="77" t="s">
        <v>82</v>
      </c>
      <c r="D65" s="135"/>
      <c r="E65" s="120"/>
      <c r="F65" s="135"/>
      <c r="G65" s="47"/>
      <c r="H65" s="152"/>
      <c r="I65" s="153"/>
      <c r="J65" s="482"/>
    </row>
    <row r="66" spans="1:10" s="118" customFormat="1" x14ac:dyDescent="0.2">
      <c r="A66" s="107"/>
      <c r="B66" s="143"/>
      <c r="C66" s="62" t="s">
        <v>3</v>
      </c>
      <c r="D66" s="125">
        <v>0.5</v>
      </c>
      <c r="E66" s="126"/>
      <c r="F66" s="125">
        <f>E66*D66</f>
        <v>0</v>
      </c>
      <c r="G66" s="452">
        <v>1.5</v>
      </c>
      <c r="H66" s="127"/>
      <c r="I66" s="116"/>
      <c r="J66" s="482"/>
    </row>
    <row r="67" spans="1:10" s="118" customFormat="1" x14ac:dyDescent="0.2">
      <c r="A67" s="107"/>
      <c r="B67" s="143"/>
      <c r="C67" s="62" t="s">
        <v>3</v>
      </c>
      <c r="D67" s="125">
        <v>1</v>
      </c>
      <c r="E67" s="128"/>
      <c r="F67" s="125">
        <f>E67*D67</f>
        <v>0</v>
      </c>
      <c r="G67" s="452">
        <v>1.5</v>
      </c>
      <c r="H67" s="127"/>
      <c r="I67" s="116"/>
      <c r="J67" s="482"/>
    </row>
    <row r="68" spans="1:10" s="118" customFormat="1" x14ac:dyDescent="0.2">
      <c r="A68" s="107"/>
      <c r="B68" s="5" t="s">
        <v>201</v>
      </c>
      <c r="C68" s="63" t="s">
        <v>3</v>
      </c>
      <c r="D68" s="135">
        <v>3</v>
      </c>
      <c r="E68" s="128"/>
      <c r="F68" s="125">
        <f>E68*D68</f>
        <v>0</v>
      </c>
      <c r="G68" s="453">
        <v>1.5</v>
      </c>
      <c r="H68" s="127"/>
      <c r="I68" s="116"/>
      <c r="J68" s="482"/>
    </row>
    <row r="69" spans="1:10" s="118" customFormat="1" ht="13.5" thickBot="1" x14ac:dyDescent="0.25">
      <c r="A69" s="107"/>
      <c r="B69" s="5" t="s">
        <v>200</v>
      </c>
      <c r="C69" s="63" t="s">
        <v>3</v>
      </c>
      <c r="D69" s="135">
        <v>6</v>
      </c>
      <c r="E69" s="129"/>
      <c r="F69" s="125">
        <f>E69*D69</f>
        <v>0</v>
      </c>
      <c r="G69" s="453">
        <v>1.5</v>
      </c>
      <c r="H69" s="127"/>
      <c r="I69" s="116"/>
      <c r="J69" s="482"/>
    </row>
    <row r="70" spans="1:10" s="118" customFormat="1" ht="13.5" thickBot="1" x14ac:dyDescent="0.25">
      <c r="A70" s="107"/>
      <c r="B70" s="201" t="s">
        <v>71</v>
      </c>
      <c r="C70" s="202" t="s">
        <v>3</v>
      </c>
      <c r="D70" s="203"/>
      <c r="E70" s="203"/>
      <c r="F70" s="203">
        <f>SUM(F66:F69)</f>
        <v>0</v>
      </c>
      <c r="G70" s="451">
        <v>1.5</v>
      </c>
      <c r="H70" s="205">
        <f>F70/G70</f>
        <v>0</v>
      </c>
      <c r="I70" s="206" t="str">
        <f>IF(C8="","",H70/$C$8*1000)</f>
        <v/>
      </c>
      <c r="J70" s="152"/>
    </row>
    <row r="71" spans="1:10" s="118" customFormat="1" x14ac:dyDescent="0.2">
      <c r="A71" s="107"/>
      <c r="B71" s="143"/>
      <c r="C71" s="62" t="s">
        <v>2</v>
      </c>
      <c r="D71" s="125">
        <v>0.5</v>
      </c>
      <c r="E71" s="126"/>
      <c r="F71" s="125">
        <f>E71*D71</f>
        <v>0</v>
      </c>
      <c r="G71" s="47">
        <v>3</v>
      </c>
      <c r="H71" s="127"/>
      <c r="I71" s="116"/>
      <c r="J71" s="482"/>
    </row>
    <row r="72" spans="1:10" s="118" customFormat="1" x14ac:dyDescent="0.2">
      <c r="A72" s="107"/>
      <c r="B72" s="143"/>
      <c r="C72" s="62" t="s">
        <v>2</v>
      </c>
      <c r="D72" s="125">
        <v>1</v>
      </c>
      <c r="E72" s="128"/>
      <c r="F72" s="125">
        <f>E72*D72</f>
        <v>0</v>
      </c>
      <c r="G72" s="47">
        <v>3</v>
      </c>
      <c r="H72" s="127"/>
      <c r="I72" s="116"/>
      <c r="J72" s="482"/>
    </row>
    <row r="73" spans="1:10" s="118" customFormat="1" ht="13.5" thickBot="1" x14ac:dyDescent="0.25">
      <c r="A73" s="107"/>
      <c r="B73" s="143"/>
      <c r="C73" s="62" t="s">
        <v>2</v>
      </c>
      <c r="D73" s="125">
        <v>2</v>
      </c>
      <c r="E73" s="129"/>
      <c r="F73" s="125">
        <f>E73*D73</f>
        <v>0</v>
      </c>
      <c r="G73" s="47">
        <v>3</v>
      </c>
      <c r="H73" s="127"/>
      <c r="I73" s="116"/>
      <c r="J73" s="482"/>
    </row>
    <row r="74" spans="1:10" s="118" customFormat="1" x14ac:dyDescent="0.2">
      <c r="A74" s="107"/>
      <c r="B74" s="207" t="s">
        <v>72</v>
      </c>
      <c r="C74" s="202" t="s">
        <v>2</v>
      </c>
      <c r="D74" s="203"/>
      <c r="E74" s="203"/>
      <c r="F74" s="203">
        <f>SUM(F71:F73)</f>
        <v>0</v>
      </c>
      <c r="G74" s="204">
        <v>3</v>
      </c>
      <c r="H74" s="205">
        <f>F74/G74</f>
        <v>0</v>
      </c>
      <c r="I74" s="206" t="str">
        <f>IF(C8="","",H74/$C$8*1000)</f>
        <v/>
      </c>
      <c r="J74" s="152"/>
    </row>
    <row r="75" spans="1:10" s="118" customFormat="1" x14ac:dyDescent="0.2">
      <c r="A75" s="107"/>
      <c r="B75" s="155" t="s">
        <v>270</v>
      </c>
      <c r="C75" s="72"/>
      <c r="D75" s="156"/>
      <c r="E75" s="156"/>
      <c r="F75" s="156"/>
      <c r="G75" s="52"/>
      <c r="H75" s="157">
        <f>H74+H70</f>
        <v>0</v>
      </c>
      <c r="I75" s="209" t="str">
        <f>IF(C8="","",H75/$C$8*1000)</f>
        <v/>
      </c>
      <c r="J75" s="152"/>
    </row>
    <row r="76" spans="1:10" s="145" customFormat="1" ht="13.5" thickBot="1" x14ac:dyDescent="0.25">
      <c r="A76" s="107" t="s">
        <v>226</v>
      </c>
      <c r="B76" s="143" t="s">
        <v>66</v>
      </c>
      <c r="C76" s="63"/>
      <c r="D76" s="135"/>
      <c r="E76" s="135"/>
      <c r="F76" s="135"/>
      <c r="G76" s="47"/>
      <c r="H76" s="12"/>
      <c r="I76" s="117"/>
      <c r="J76" s="482"/>
    </row>
    <row r="77" spans="1:10" s="118" customFormat="1" ht="13.5" thickBot="1" x14ac:dyDescent="0.25">
      <c r="A77" s="107"/>
      <c r="B77" s="146"/>
      <c r="C77" s="65" t="s">
        <v>2</v>
      </c>
      <c r="D77" s="114">
        <v>1</v>
      </c>
      <c r="E77" s="147"/>
      <c r="F77" s="114">
        <f>E77*D77</f>
        <v>0</v>
      </c>
      <c r="G77" s="42">
        <v>6</v>
      </c>
      <c r="H77" s="134">
        <f>F77/G77</f>
        <v>0</v>
      </c>
      <c r="I77" s="192" t="str">
        <f>IF($C$8="","",H77/$C$8*1000)</f>
        <v/>
      </c>
      <c r="J77" s="152"/>
    </row>
    <row r="78" spans="1:10" s="118" customFormat="1" x14ac:dyDescent="0.2">
      <c r="A78" s="107"/>
      <c r="B78" s="223" t="s">
        <v>400</v>
      </c>
      <c r="C78" s="113"/>
      <c r="D78" s="223"/>
      <c r="E78" s="223"/>
      <c r="F78" s="223"/>
      <c r="G78" s="224"/>
      <c r="H78" s="225">
        <f>SUM(H75,H77)</f>
        <v>0</v>
      </c>
      <c r="I78" s="109" t="str">
        <f>IF($C$8="","",H78/$C$8*1000)</f>
        <v/>
      </c>
      <c r="J78" s="152"/>
    </row>
    <row r="79" spans="1:10" s="118" customFormat="1" x14ac:dyDescent="0.2">
      <c r="A79" s="107"/>
      <c r="B79" s="283" t="s">
        <v>401</v>
      </c>
      <c r="C79" s="62"/>
      <c r="D79" s="125"/>
      <c r="E79" s="120"/>
      <c r="F79" s="125"/>
      <c r="G79" s="45"/>
      <c r="H79" s="45"/>
      <c r="I79" s="45"/>
      <c r="J79" s="482"/>
    </row>
    <row r="80" spans="1:10" s="118" customFormat="1" ht="13.5" thickBot="1" x14ac:dyDescent="0.25">
      <c r="A80" s="107" t="s">
        <v>126</v>
      </c>
      <c r="B80" s="139" t="s">
        <v>117</v>
      </c>
      <c r="C80" s="64"/>
      <c r="D80" s="140"/>
      <c r="E80" s="31"/>
      <c r="F80" s="140"/>
      <c r="G80" s="49"/>
      <c r="H80" s="21"/>
      <c r="I80" s="144"/>
      <c r="J80" s="482"/>
    </row>
    <row r="81" spans="1:10" s="118" customFormat="1" x14ac:dyDescent="0.2">
      <c r="A81" s="107"/>
      <c r="B81" s="160"/>
      <c r="C81" s="66" t="s">
        <v>3</v>
      </c>
      <c r="D81" s="150">
        <v>0.2</v>
      </c>
      <c r="E81" s="208"/>
      <c r="F81" s="150">
        <f>E81*D81</f>
        <v>0</v>
      </c>
      <c r="G81" s="51">
        <v>0.6</v>
      </c>
      <c r="H81" s="8">
        <f>F81/G81</f>
        <v>0</v>
      </c>
      <c r="I81" s="222" t="str">
        <f>IF(C8="","",H81/$C$8*1000)</f>
        <v/>
      </c>
      <c r="J81" s="152"/>
    </row>
    <row r="82" spans="1:10" s="118" customFormat="1" x14ac:dyDescent="0.2">
      <c r="A82" s="107"/>
      <c r="B82" s="36" t="s">
        <v>366</v>
      </c>
      <c r="C82" s="219"/>
      <c r="D82" s="218"/>
      <c r="E82" s="236"/>
      <c r="F82" s="218"/>
      <c r="G82" s="220"/>
      <c r="H82" s="221"/>
      <c r="I82" s="152"/>
      <c r="J82" s="482"/>
    </row>
    <row r="83" spans="1:10" s="118" customFormat="1" ht="13.5" thickBot="1" x14ac:dyDescent="0.25">
      <c r="A83" s="106" t="s">
        <v>127</v>
      </c>
      <c r="B83" s="143" t="s">
        <v>7</v>
      </c>
      <c r="C83" s="61"/>
      <c r="D83" s="120"/>
      <c r="E83" s="120"/>
      <c r="F83" s="120"/>
      <c r="G83" s="44"/>
      <c r="H83" s="122"/>
      <c r="I83" s="144"/>
      <c r="J83" s="482"/>
    </row>
    <row r="84" spans="1:10" s="118" customFormat="1" x14ac:dyDescent="0.2">
      <c r="A84" s="106"/>
      <c r="B84" s="143"/>
      <c r="C84" s="62" t="s">
        <v>2</v>
      </c>
      <c r="D84" s="125">
        <v>1</v>
      </c>
      <c r="E84" s="126"/>
      <c r="F84" s="125">
        <f>E84*D84</f>
        <v>0</v>
      </c>
      <c r="G84" s="45">
        <v>14</v>
      </c>
      <c r="H84" s="127"/>
      <c r="I84" s="116"/>
      <c r="J84" s="482"/>
    </row>
    <row r="85" spans="1:10" s="118" customFormat="1" x14ac:dyDescent="0.2">
      <c r="A85" s="106"/>
      <c r="B85" s="143"/>
      <c r="C85" s="62" t="s">
        <v>2</v>
      </c>
      <c r="D85" s="125">
        <v>2</v>
      </c>
      <c r="E85" s="128"/>
      <c r="F85" s="125">
        <f>E85*D85</f>
        <v>0</v>
      </c>
      <c r="G85" s="45">
        <v>14</v>
      </c>
      <c r="H85" s="127"/>
      <c r="I85" s="116"/>
      <c r="J85" s="482"/>
    </row>
    <row r="86" spans="1:10" s="118" customFormat="1" ht="13.5" thickBot="1" x14ac:dyDescent="0.25">
      <c r="A86" s="106"/>
      <c r="B86" s="143"/>
      <c r="C86" s="62" t="s">
        <v>2</v>
      </c>
      <c r="D86" s="125">
        <v>4</v>
      </c>
      <c r="E86" s="129"/>
      <c r="F86" s="125">
        <f>E86*D86</f>
        <v>0</v>
      </c>
      <c r="G86" s="45">
        <v>14</v>
      </c>
      <c r="H86" s="127"/>
      <c r="I86" s="116"/>
      <c r="J86" s="482"/>
    </row>
    <row r="87" spans="1:10" s="118" customFormat="1" x14ac:dyDescent="0.2">
      <c r="A87" s="106"/>
      <c r="B87" s="132" t="s">
        <v>269</v>
      </c>
      <c r="C87" s="67"/>
      <c r="D87" s="6"/>
      <c r="E87" s="6"/>
      <c r="F87" s="6">
        <f>SUM(F84:F86)</f>
        <v>0</v>
      </c>
      <c r="G87" s="46">
        <v>14</v>
      </c>
      <c r="H87" s="134">
        <f>F87/G87</f>
        <v>0</v>
      </c>
      <c r="I87" s="192" t="str">
        <f>IF(C8="","",H87/$C$8*1000)</f>
        <v/>
      </c>
      <c r="J87" s="152"/>
    </row>
    <row r="88" spans="1:10" s="118" customFormat="1" x14ac:dyDescent="0.2">
      <c r="A88" s="106"/>
      <c r="B88" s="10" t="s">
        <v>403</v>
      </c>
      <c r="C88" s="63"/>
      <c r="D88" s="135"/>
      <c r="E88" s="135"/>
      <c r="F88" s="135"/>
      <c r="G88" s="47"/>
      <c r="H88" s="151"/>
      <c r="I88" s="117"/>
      <c r="J88" s="482"/>
    </row>
    <row r="89" spans="1:10" s="118" customFormat="1" ht="13.5" thickBot="1" x14ac:dyDescent="0.25">
      <c r="A89" s="106" t="s">
        <v>128</v>
      </c>
      <c r="B89" s="161" t="s">
        <v>67</v>
      </c>
      <c r="C89" s="64"/>
      <c r="D89" s="140"/>
      <c r="E89" s="140"/>
      <c r="F89" s="140"/>
      <c r="G89" s="49"/>
      <c r="H89" s="141"/>
      <c r="I89" s="117"/>
      <c r="J89" s="482"/>
    </row>
    <row r="90" spans="1:10" s="118" customFormat="1" x14ac:dyDescent="0.2">
      <c r="A90" s="106"/>
      <c r="B90" s="143"/>
      <c r="C90" s="62" t="s">
        <v>2</v>
      </c>
      <c r="D90" s="125">
        <v>2</v>
      </c>
      <c r="E90" s="126"/>
      <c r="F90" s="125">
        <f>E90*D90</f>
        <v>0</v>
      </c>
      <c r="G90" s="45">
        <v>14</v>
      </c>
      <c r="H90" s="127"/>
      <c r="I90" s="116"/>
      <c r="J90" s="482"/>
    </row>
    <row r="91" spans="1:10" s="118" customFormat="1" ht="13.5" thickBot="1" x14ac:dyDescent="0.25">
      <c r="A91" s="106"/>
      <c r="B91" s="143"/>
      <c r="C91" s="62" t="s">
        <v>2</v>
      </c>
      <c r="D91" s="125">
        <v>4</v>
      </c>
      <c r="E91" s="129"/>
      <c r="F91" s="125">
        <f>E91*D91</f>
        <v>0</v>
      </c>
      <c r="G91" s="45">
        <v>14</v>
      </c>
      <c r="H91" s="127"/>
      <c r="I91" s="116"/>
      <c r="J91" s="482"/>
    </row>
    <row r="92" spans="1:10" s="118" customFormat="1" x14ac:dyDescent="0.2">
      <c r="A92" s="106"/>
      <c r="B92" s="132" t="s">
        <v>271</v>
      </c>
      <c r="C92" s="67"/>
      <c r="D92" s="6"/>
      <c r="E92" s="6"/>
      <c r="F92" s="6">
        <f>SUM(F90:F91)</f>
        <v>0</v>
      </c>
      <c r="G92" s="46">
        <v>14</v>
      </c>
      <c r="H92" s="134">
        <f>F92/G92</f>
        <v>0</v>
      </c>
      <c r="I92" s="192" t="str">
        <f>IF(C8="","",H92/$C$8*1000)</f>
        <v/>
      </c>
      <c r="J92" s="152"/>
    </row>
    <row r="93" spans="1:10" s="118" customFormat="1" x14ac:dyDescent="0.2">
      <c r="A93" s="106"/>
      <c r="B93" s="104" t="s">
        <v>367</v>
      </c>
      <c r="C93" s="106"/>
      <c r="D93" s="106"/>
      <c r="E93" s="106"/>
      <c r="F93" s="106"/>
      <c r="G93" s="106"/>
      <c r="H93" s="106"/>
      <c r="I93" s="106"/>
      <c r="J93" s="482"/>
    </row>
    <row r="94" spans="1:10" s="118" customFormat="1" ht="13.5" thickBot="1" x14ac:dyDescent="0.25">
      <c r="A94" s="106" t="s">
        <v>129</v>
      </c>
      <c r="B94" s="161" t="s">
        <v>8</v>
      </c>
      <c r="C94" s="64"/>
      <c r="D94" s="140"/>
      <c r="E94" s="140"/>
      <c r="F94" s="140"/>
      <c r="G94" s="49"/>
      <c r="H94" s="141"/>
      <c r="I94" s="117"/>
      <c r="J94" s="482"/>
    </row>
    <row r="95" spans="1:10" s="118" customFormat="1" x14ac:dyDescent="0.2">
      <c r="A95" s="106"/>
      <c r="B95" s="146"/>
      <c r="C95" s="65" t="s">
        <v>2</v>
      </c>
      <c r="D95" s="114">
        <v>5</v>
      </c>
      <c r="E95" s="208"/>
      <c r="F95" s="114">
        <f>E95*D95</f>
        <v>0</v>
      </c>
      <c r="G95" s="42">
        <v>15</v>
      </c>
      <c r="H95" s="134">
        <f>F95/G95</f>
        <v>0</v>
      </c>
      <c r="I95" s="192" t="str">
        <f>IF(C8="","",H95/$C$8*1000)</f>
        <v/>
      </c>
      <c r="J95" s="152"/>
    </row>
    <row r="96" spans="1:10" s="118" customFormat="1" ht="13.5" thickBot="1" x14ac:dyDescent="0.25">
      <c r="A96" s="106" t="s">
        <v>462</v>
      </c>
      <c r="B96" s="139" t="s">
        <v>461</v>
      </c>
      <c r="C96" s="63"/>
      <c r="D96" s="135"/>
      <c r="E96" s="150"/>
      <c r="F96" s="135"/>
      <c r="G96" s="47"/>
      <c r="H96" s="141"/>
      <c r="I96" s="117"/>
      <c r="J96" s="482"/>
    </row>
    <row r="97" spans="1:10" s="118" customFormat="1" x14ac:dyDescent="0.2">
      <c r="A97" s="106"/>
      <c r="B97" s="124"/>
      <c r="C97" s="63" t="s">
        <v>2</v>
      </c>
      <c r="D97" s="315">
        <v>1</v>
      </c>
      <c r="E97" s="126"/>
      <c r="F97" s="125">
        <f>E97*D97</f>
        <v>0</v>
      </c>
      <c r="G97" s="47">
        <v>4</v>
      </c>
      <c r="H97" s="137"/>
      <c r="I97" s="117"/>
      <c r="J97" s="482"/>
    </row>
    <row r="98" spans="1:10" s="118" customFormat="1" ht="13.5" thickBot="1" x14ac:dyDescent="0.25">
      <c r="A98" s="106"/>
      <c r="B98" s="124"/>
      <c r="C98" s="63" t="s">
        <v>2</v>
      </c>
      <c r="D98" s="315">
        <v>2</v>
      </c>
      <c r="E98" s="129"/>
      <c r="F98" s="125">
        <f>E98*D98</f>
        <v>0</v>
      </c>
      <c r="G98" s="47">
        <v>4</v>
      </c>
      <c r="H98" s="137"/>
      <c r="I98" s="117"/>
      <c r="J98" s="482"/>
    </row>
    <row r="99" spans="1:10" s="118" customFormat="1" x14ac:dyDescent="0.2">
      <c r="A99" s="106"/>
      <c r="B99" s="132" t="s">
        <v>463</v>
      </c>
      <c r="C99" s="67"/>
      <c r="D99" s="6"/>
      <c r="E99" s="6"/>
      <c r="F99" s="6">
        <f>SUM(F97:F98)</f>
        <v>0</v>
      </c>
      <c r="G99" s="46">
        <v>4</v>
      </c>
      <c r="H99" s="134">
        <f>F99/G99</f>
        <v>0</v>
      </c>
      <c r="I99" s="192" t="str">
        <f>IF($C$8="","",H99/$C$8*1000)</f>
        <v/>
      </c>
      <c r="J99" s="152"/>
    </row>
    <row r="100" spans="1:10" s="118" customFormat="1" x14ac:dyDescent="0.2">
      <c r="A100" s="106"/>
      <c r="B100" s="138" t="s">
        <v>464</v>
      </c>
      <c r="C100" s="69"/>
      <c r="D100" s="138"/>
      <c r="E100" s="138"/>
      <c r="F100" s="138"/>
      <c r="G100" s="48"/>
      <c r="H100" s="163">
        <f>H95+H99</f>
        <v>0</v>
      </c>
      <c r="I100" s="163" t="str">
        <f>IF($C$8="","",H100/$C$8*1000)</f>
        <v/>
      </c>
      <c r="J100" s="152"/>
    </row>
    <row r="101" spans="1:10" s="118" customFormat="1" x14ac:dyDescent="0.2">
      <c r="A101" s="106"/>
      <c r="B101" s="10" t="s">
        <v>402</v>
      </c>
      <c r="C101" s="66"/>
      <c r="D101" s="150"/>
      <c r="E101" s="150"/>
      <c r="F101" s="150"/>
      <c r="G101" s="51"/>
      <c r="H101" s="151"/>
      <c r="I101" s="117"/>
      <c r="J101" s="482"/>
    </row>
    <row r="102" spans="1:10" s="118" customFormat="1" ht="13.5" thickBot="1" x14ac:dyDescent="0.25">
      <c r="A102" s="106" t="s">
        <v>130</v>
      </c>
      <c r="B102" s="161" t="s">
        <v>68</v>
      </c>
      <c r="C102" s="64"/>
      <c r="D102" s="140"/>
      <c r="E102" s="140"/>
      <c r="F102" s="140"/>
      <c r="G102" s="49"/>
      <c r="H102" s="141"/>
      <c r="I102" s="117"/>
      <c r="J102" s="482"/>
    </row>
    <row r="103" spans="1:10" s="118" customFormat="1" x14ac:dyDescent="0.2">
      <c r="A103" s="106"/>
      <c r="B103" s="143"/>
      <c r="C103" s="62" t="s">
        <v>2</v>
      </c>
      <c r="D103" s="125">
        <v>3</v>
      </c>
      <c r="E103" s="126"/>
      <c r="F103" s="125">
        <f>E103*D103</f>
        <v>0</v>
      </c>
      <c r="G103" s="45">
        <v>15</v>
      </c>
      <c r="H103" s="127"/>
      <c r="I103" s="116"/>
      <c r="J103" s="482"/>
    </row>
    <row r="104" spans="1:10" s="118" customFormat="1" ht="13.5" thickBot="1" x14ac:dyDescent="0.25">
      <c r="A104" s="106"/>
      <c r="B104" s="143"/>
      <c r="C104" s="62" t="s">
        <v>2</v>
      </c>
      <c r="D104" s="125">
        <v>5</v>
      </c>
      <c r="E104" s="129"/>
      <c r="F104" s="125">
        <f>E104*D104</f>
        <v>0</v>
      </c>
      <c r="G104" s="45">
        <v>15</v>
      </c>
      <c r="H104" s="127"/>
      <c r="I104" s="116"/>
      <c r="J104" s="482"/>
    </row>
    <row r="105" spans="1:10" s="118" customFormat="1" x14ac:dyDescent="0.2">
      <c r="A105" s="106"/>
      <c r="B105" s="155" t="s">
        <v>272</v>
      </c>
      <c r="C105" s="72"/>
      <c r="D105" s="6"/>
      <c r="E105" s="6"/>
      <c r="F105" s="6">
        <f>SUM(F103:F104)</f>
        <v>0</v>
      </c>
      <c r="G105" s="46">
        <v>15</v>
      </c>
      <c r="H105" s="134">
        <f>F105/G105</f>
        <v>0</v>
      </c>
      <c r="I105" s="192" t="str">
        <f>IF(C8="","",H105/$C$8*1000)</f>
        <v/>
      </c>
      <c r="J105" s="152"/>
    </row>
    <row r="106" spans="1:10" s="118" customFormat="1" x14ac:dyDescent="0.2">
      <c r="A106" s="106" t="s">
        <v>365</v>
      </c>
      <c r="B106" s="148" t="s">
        <v>368</v>
      </c>
      <c r="C106" s="113"/>
      <c r="D106" s="148"/>
      <c r="E106" s="148"/>
      <c r="F106" s="148"/>
      <c r="G106" s="50"/>
      <c r="H106" s="149">
        <f>H75+H77+H92+H105</f>
        <v>0</v>
      </c>
      <c r="I106" s="109" t="str">
        <f>IF(C8="","",H106/$C$8*1000)</f>
        <v/>
      </c>
      <c r="J106" s="152"/>
    </row>
    <row r="107" spans="1:10" s="118" customFormat="1" x14ac:dyDescent="0.2">
      <c r="A107" s="251" t="s">
        <v>84</v>
      </c>
      <c r="B107" s="246" t="s">
        <v>273</v>
      </c>
      <c r="C107" s="247"/>
      <c r="D107" s="246"/>
      <c r="E107" s="246"/>
      <c r="F107" s="246"/>
      <c r="G107" s="248"/>
      <c r="H107" s="249">
        <f>H31+H41+H63+H81+H87+H100+H106</f>
        <v>0</v>
      </c>
      <c r="I107" s="250" t="str">
        <f>IF(C8="","",H107/$C$8*1000)</f>
        <v/>
      </c>
      <c r="J107" s="14"/>
    </row>
    <row r="108" spans="1:10" s="135" customFormat="1" x14ac:dyDescent="0.2">
      <c r="A108" s="108"/>
      <c r="C108" s="63"/>
      <c r="G108" s="47"/>
      <c r="H108" s="152"/>
      <c r="I108" s="152"/>
      <c r="J108" s="482"/>
    </row>
    <row r="109" spans="1:10" s="16" customFormat="1" x14ac:dyDescent="0.2">
      <c r="A109" s="107" t="s">
        <v>86</v>
      </c>
      <c r="B109" s="13" t="s">
        <v>484</v>
      </c>
      <c r="C109" s="73"/>
      <c r="D109" s="13"/>
      <c r="E109" s="13"/>
      <c r="F109" s="13"/>
      <c r="G109" s="54"/>
      <c r="H109" s="14"/>
      <c r="I109" s="15"/>
      <c r="J109" s="482"/>
    </row>
    <row r="110" spans="1:10" s="118" customFormat="1" x14ac:dyDescent="0.2">
      <c r="A110" s="106"/>
      <c r="B110" s="82" t="s">
        <v>9</v>
      </c>
      <c r="C110" s="62"/>
      <c r="D110" s="125"/>
      <c r="E110" s="125"/>
      <c r="F110" s="125"/>
      <c r="G110" s="45"/>
      <c r="H110" s="125"/>
      <c r="J110" s="482"/>
    </row>
    <row r="111" spans="1:10" s="118" customFormat="1" ht="13.5" thickBot="1" x14ac:dyDescent="0.25">
      <c r="A111" s="106" t="s">
        <v>133</v>
      </c>
      <c r="B111" s="161" t="s">
        <v>12</v>
      </c>
      <c r="C111" s="64"/>
      <c r="D111" s="140"/>
      <c r="E111" s="140"/>
      <c r="F111" s="140"/>
      <c r="G111" s="49"/>
      <c r="H111" s="141"/>
      <c r="I111" s="116"/>
      <c r="J111" s="482"/>
    </row>
    <row r="112" spans="1:10" s="118" customFormat="1" x14ac:dyDescent="0.2">
      <c r="A112" s="106"/>
      <c r="B112" s="124"/>
      <c r="C112" s="63" t="s">
        <v>3</v>
      </c>
      <c r="D112" s="135">
        <v>0.5</v>
      </c>
      <c r="E112" s="126"/>
      <c r="F112" s="125">
        <f>E112*D112</f>
        <v>0</v>
      </c>
      <c r="G112" s="47">
        <v>2</v>
      </c>
      <c r="H112" s="127"/>
      <c r="I112" s="116"/>
      <c r="J112" s="482"/>
    </row>
    <row r="113" spans="1:10" s="118" customFormat="1" x14ac:dyDescent="0.2">
      <c r="A113" s="106"/>
      <c r="B113" s="124"/>
      <c r="C113" s="63" t="s">
        <v>3</v>
      </c>
      <c r="D113" s="135">
        <v>1</v>
      </c>
      <c r="E113" s="128"/>
      <c r="F113" s="125">
        <f>E113*D113</f>
        <v>0</v>
      </c>
      <c r="G113" s="47">
        <v>2</v>
      </c>
      <c r="H113" s="127"/>
      <c r="I113" s="116"/>
      <c r="J113" s="482"/>
    </row>
    <row r="114" spans="1:10" s="118" customFormat="1" x14ac:dyDescent="0.2">
      <c r="A114" s="106"/>
      <c r="B114" s="5" t="s">
        <v>78</v>
      </c>
      <c r="C114" s="63" t="s">
        <v>3</v>
      </c>
      <c r="D114" s="135">
        <v>1.5</v>
      </c>
      <c r="E114" s="128"/>
      <c r="F114" s="135">
        <f>E114*D114</f>
        <v>0</v>
      </c>
      <c r="G114" s="47">
        <v>2</v>
      </c>
      <c r="H114" s="127"/>
      <c r="I114" s="116"/>
      <c r="J114" s="482"/>
    </row>
    <row r="115" spans="1:10" s="118" customFormat="1" ht="13.5" thickBot="1" x14ac:dyDescent="0.25">
      <c r="A115" s="106"/>
      <c r="B115" s="5" t="s">
        <v>75</v>
      </c>
      <c r="C115" s="63" t="s">
        <v>3</v>
      </c>
      <c r="D115" s="135">
        <v>3</v>
      </c>
      <c r="E115" s="129"/>
      <c r="F115" s="125">
        <f>E115*D115</f>
        <v>0</v>
      </c>
      <c r="G115" s="47">
        <v>2</v>
      </c>
      <c r="H115" s="127"/>
      <c r="I115" s="116"/>
      <c r="J115" s="482"/>
    </row>
    <row r="116" spans="1:10" s="118" customFormat="1" x14ac:dyDescent="0.2">
      <c r="A116" s="106"/>
      <c r="B116" s="132" t="s">
        <v>274</v>
      </c>
      <c r="C116" s="67"/>
      <c r="D116" s="6"/>
      <c r="E116" s="6"/>
      <c r="F116" s="6">
        <f>SUM(F112:F115)</f>
        <v>0</v>
      </c>
      <c r="G116" s="46">
        <v>2</v>
      </c>
      <c r="H116" s="134">
        <f>F116/G116</f>
        <v>0</v>
      </c>
      <c r="I116" s="192" t="str">
        <f>IF(C8="","",H116/$C$8*1000)</f>
        <v/>
      </c>
      <c r="J116" s="152"/>
    </row>
    <row r="117" spans="1:10" s="118" customFormat="1" ht="13.5" thickBot="1" x14ac:dyDescent="0.25">
      <c r="A117" s="106" t="s">
        <v>134</v>
      </c>
      <c r="B117" s="139" t="s">
        <v>13</v>
      </c>
      <c r="C117" s="64"/>
      <c r="D117" s="140"/>
      <c r="E117" s="31"/>
      <c r="F117" s="31"/>
      <c r="G117" s="49"/>
      <c r="H117" s="32"/>
      <c r="I117" s="154"/>
      <c r="J117" s="482"/>
    </row>
    <row r="118" spans="1:10" s="118" customFormat="1" x14ac:dyDescent="0.2">
      <c r="A118" s="106"/>
      <c r="B118" s="143"/>
      <c r="C118" s="62" t="s">
        <v>2</v>
      </c>
      <c r="D118" s="125">
        <v>1</v>
      </c>
      <c r="E118" s="126"/>
      <c r="F118" s="125">
        <f>E118*D118</f>
        <v>0</v>
      </c>
      <c r="G118" s="45">
        <v>3</v>
      </c>
      <c r="H118" s="127"/>
      <c r="I118" s="116"/>
      <c r="J118" s="482"/>
    </row>
    <row r="119" spans="1:10" s="118" customFormat="1" ht="13.5" thickBot="1" x14ac:dyDescent="0.25">
      <c r="A119" s="106"/>
      <c r="B119" s="143"/>
      <c r="C119" s="62" t="s">
        <v>2</v>
      </c>
      <c r="D119" s="125">
        <v>2</v>
      </c>
      <c r="E119" s="129"/>
      <c r="F119" s="125">
        <f>E119*D119</f>
        <v>0</v>
      </c>
      <c r="G119" s="45">
        <v>3</v>
      </c>
      <c r="H119" s="127"/>
      <c r="I119" s="116"/>
      <c r="J119" s="482"/>
    </row>
    <row r="120" spans="1:10" s="118" customFormat="1" x14ac:dyDescent="0.2">
      <c r="A120" s="106"/>
      <c r="B120" s="132" t="s">
        <v>275</v>
      </c>
      <c r="C120" s="67"/>
      <c r="D120" s="6"/>
      <c r="E120" s="6"/>
      <c r="F120" s="6">
        <f>SUM(F118:F119)</f>
        <v>0</v>
      </c>
      <c r="G120" s="46">
        <v>3</v>
      </c>
      <c r="H120" s="134">
        <f>F120/G120</f>
        <v>0</v>
      </c>
      <c r="I120" s="192" t="str">
        <f>IF(C8="","",H120/$C$8*1000)</f>
        <v/>
      </c>
      <c r="J120" s="152"/>
    </row>
    <row r="121" spans="1:10" s="118" customFormat="1" ht="13.5" thickBot="1" x14ac:dyDescent="0.25">
      <c r="A121" s="106" t="s">
        <v>132</v>
      </c>
      <c r="B121" s="124" t="s">
        <v>11</v>
      </c>
      <c r="C121" s="63"/>
      <c r="D121" s="135"/>
      <c r="E121" s="135"/>
      <c r="F121" s="140"/>
      <c r="G121" s="47"/>
      <c r="H121" s="141"/>
      <c r="I121" s="116"/>
      <c r="J121" s="482"/>
    </row>
    <row r="122" spans="1:10" s="118" customFormat="1" x14ac:dyDescent="0.2">
      <c r="A122" s="106"/>
      <c r="B122" s="124"/>
      <c r="C122" s="62" t="s">
        <v>3</v>
      </c>
      <c r="D122" s="125">
        <v>0.5</v>
      </c>
      <c r="E122" s="126"/>
      <c r="F122" s="125">
        <f>E122*D122</f>
        <v>0</v>
      </c>
      <c r="G122" s="45">
        <v>2</v>
      </c>
      <c r="H122" s="127"/>
      <c r="I122" s="116"/>
      <c r="J122" s="482"/>
    </row>
    <row r="123" spans="1:10" s="118" customFormat="1" x14ac:dyDescent="0.2">
      <c r="A123" s="106"/>
      <c r="B123" s="124"/>
      <c r="C123" s="62" t="s">
        <v>3</v>
      </c>
      <c r="D123" s="125">
        <v>1</v>
      </c>
      <c r="E123" s="128"/>
      <c r="F123" s="125">
        <f>E123*D123</f>
        <v>0</v>
      </c>
      <c r="G123" s="45">
        <v>2</v>
      </c>
      <c r="H123" s="127"/>
      <c r="I123" s="116"/>
      <c r="J123" s="482"/>
    </row>
    <row r="124" spans="1:10" s="118" customFormat="1" x14ac:dyDescent="0.2">
      <c r="A124" s="106"/>
      <c r="B124" s="5" t="s">
        <v>76</v>
      </c>
      <c r="C124" s="62" t="s">
        <v>3</v>
      </c>
      <c r="D124" s="125">
        <v>1.5</v>
      </c>
      <c r="E124" s="128"/>
      <c r="F124" s="125">
        <f>E124*D124</f>
        <v>0</v>
      </c>
      <c r="G124" s="45">
        <v>2</v>
      </c>
      <c r="H124" s="127"/>
      <c r="I124" s="116"/>
      <c r="J124" s="482"/>
    </row>
    <row r="125" spans="1:10" s="118" customFormat="1" x14ac:dyDescent="0.2">
      <c r="A125" s="106"/>
      <c r="B125" s="5" t="s">
        <v>75</v>
      </c>
      <c r="C125" s="62" t="s">
        <v>3</v>
      </c>
      <c r="D125" s="125">
        <v>3</v>
      </c>
      <c r="E125" s="128"/>
      <c r="F125" s="125">
        <f>E125*D125</f>
        <v>0</v>
      </c>
      <c r="G125" s="45">
        <v>2</v>
      </c>
      <c r="H125" s="127"/>
      <c r="I125" s="116"/>
      <c r="J125" s="482"/>
    </row>
    <row r="126" spans="1:10" s="118" customFormat="1" ht="13.5" thickBot="1" x14ac:dyDescent="0.25">
      <c r="A126" s="106"/>
      <c r="B126" s="5" t="s">
        <v>77</v>
      </c>
      <c r="C126" s="62" t="s">
        <v>3</v>
      </c>
      <c r="D126" s="125">
        <v>6</v>
      </c>
      <c r="E126" s="129"/>
      <c r="F126" s="125">
        <f>E126*D126</f>
        <v>0</v>
      </c>
      <c r="G126" s="45">
        <v>2</v>
      </c>
      <c r="H126" s="127"/>
      <c r="I126" s="116"/>
      <c r="J126" s="482"/>
    </row>
    <row r="127" spans="1:10" s="118" customFormat="1" x14ac:dyDescent="0.2">
      <c r="A127" s="106"/>
      <c r="B127" s="132" t="s">
        <v>276</v>
      </c>
      <c r="C127" s="67"/>
      <c r="D127" s="6"/>
      <c r="E127" s="133"/>
      <c r="F127" s="6">
        <f>SUM(F122:F126)</f>
        <v>0</v>
      </c>
      <c r="G127" s="46">
        <v>2</v>
      </c>
      <c r="H127" s="134">
        <f>F127/G127</f>
        <v>0</v>
      </c>
      <c r="I127" s="192" t="str">
        <f>IF(C8="","",H127/$C$8*1000)</f>
        <v/>
      </c>
      <c r="J127" s="152"/>
    </row>
    <row r="128" spans="1:10" s="118" customFormat="1" ht="13.5" thickBot="1" x14ac:dyDescent="0.25">
      <c r="A128" s="106" t="s">
        <v>131</v>
      </c>
      <c r="B128" s="39" t="s">
        <v>10</v>
      </c>
      <c r="C128" s="64"/>
      <c r="D128" s="140"/>
      <c r="E128" s="140"/>
      <c r="F128" s="140"/>
      <c r="G128" s="49"/>
      <c r="H128" s="166"/>
      <c r="J128" s="482"/>
    </row>
    <row r="129" spans="1:10" s="118" customFormat="1" x14ac:dyDescent="0.2">
      <c r="A129" s="106"/>
      <c r="B129" s="7" t="s">
        <v>119</v>
      </c>
      <c r="C129" s="62" t="s">
        <v>3</v>
      </c>
      <c r="D129" s="125">
        <v>0.25</v>
      </c>
      <c r="E129" s="126"/>
      <c r="F129" s="125">
        <f>E129*D129</f>
        <v>0</v>
      </c>
      <c r="G129" s="45">
        <v>1</v>
      </c>
      <c r="H129" s="127"/>
      <c r="I129" s="116"/>
      <c r="J129" s="482"/>
    </row>
    <row r="130" spans="1:10" s="118" customFormat="1" x14ac:dyDescent="0.2">
      <c r="A130" s="106"/>
      <c r="B130" s="143"/>
      <c r="C130" s="62" t="s">
        <v>3</v>
      </c>
      <c r="D130" s="135">
        <v>0.375</v>
      </c>
      <c r="E130" s="128"/>
      <c r="F130" s="125">
        <f>E130*D130</f>
        <v>0</v>
      </c>
      <c r="G130" s="45">
        <v>1</v>
      </c>
      <c r="H130" s="127"/>
      <c r="I130" s="116"/>
      <c r="J130" s="482"/>
    </row>
    <row r="131" spans="1:10" s="118" customFormat="1" x14ac:dyDescent="0.2">
      <c r="A131" s="106"/>
      <c r="B131" s="143"/>
      <c r="C131" s="62" t="s">
        <v>3</v>
      </c>
      <c r="D131" s="125">
        <v>0.5</v>
      </c>
      <c r="E131" s="128"/>
      <c r="F131" s="125">
        <f>E131*D131</f>
        <v>0</v>
      </c>
      <c r="G131" s="45">
        <v>1</v>
      </c>
      <c r="H131" s="127"/>
      <c r="I131" s="116"/>
      <c r="J131" s="482"/>
    </row>
    <row r="132" spans="1:10" s="118" customFormat="1" x14ac:dyDescent="0.2">
      <c r="A132" s="106"/>
      <c r="B132" s="5" t="s">
        <v>79</v>
      </c>
      <c r="C132" s="62" t="s">
        <v>3</v>
      </c>
      <c r="D132" s="125">
        <v>1.5</v>
      </c>
      <c r="E132" s="128"/>
      <c r="F132" s="125">
        <f>E132*D132</f>
        <v>0</v>
      </c>
      <c r="G132" s="45">
        <v>1</v>
      </c>
      <c r="H132" s="127"/>
      <c r="I132" s="116"/>
      <c r="J132" s="482"/>
    </row>
    <row r="133" spans="1:10" s="118" customFormat="1" ht="13.5" thickBot="1" x14ac:dyDescent="0.25">
      <c r="A133" s="106"/>
      <c r="B133" s="5" t="s">
        <v>80</v>
      </c>
      <c r="C133" s="62" t="s">
        <v>3</v>
      </c>
      <c r="D133" s="125">
        <v>3</v>
      </c>
      <c r="E133" s="129"/>
      <c r="F133" s="125">
        <f>E133*D133</f>
        <v>0</v>
      </c>
      <c r="G133" s="45">
        <v>1</v>
      </c>
      <c r="H133" s="127"/>
      <c r="I133" s="116"/>
      <c r="J133" s="482"/>
    </row>
    <row r="134" spans="1:10" s="118" customFormat="1" x14ac:dyDescent="0.2">
      <c r="A134" s="106"/>
      <c r="B134" s="132" t="s">
        <v>277</v>
      </c>
      <c r="C134" s="67"/>
      <c r="D134" s="6"/>
      <c r="E134" s="6"/>
      <c r="F134" s="6">
        <f>SUM(F129:F133)</f>
        <v>0</v>
      </c>
      <c r="G134" s="46">
        <v>1</v>
      </c>
      <c r="H134" s="134">
        <f>F134/G134</f>
        <v>0</v>
      </c>
      <c r="I134" s="192" t="str">
        <f>IF(C8="","",H134/$C$8*1000)</f>
        <v/>
      </c>
      <c r="J134" s="152"/>
    </row>
    <row r="135" spans="1:10" s="118" customFormat="1" x14ac:dyDescent="0.2">
      <c r="A135" s="106"/>
      <c r="B135" s="138" t="s">
        <v>369</v>
      </c>
      <c r="C135" s="69"/>
      <c r="D135" s="138"/>
      <c r="E135" s="138"/>
      <c r="F135" s="138"/>
      <c r="G135" s="48"/>
      <c r="H135" s="163">
        <f>SUM(H116:H134)</f>
        <v>0</v>
      </c>
      <c r="I135" s="109" t="str">
        <f>IF(C8="","",H135/$C$8*1000)</f>
        <v/>
      </c>
      <c r="J135" s="152"/>
    </row>
    <row r="136" spans="1:10" s="118" customFormat="1" x14ac:dyDescent="0.2">
      <c r="A136" s="106"/>
      <c r="B136" s="3" t="s">
        <v>14</v>
      </c>
      <c r="C136" s="60"/>
      <c r="G136" s="41"/>
      <c r="J136" s="482"/>
    </row>
    <row r="137" spans="1:10" s="118" customFormat="1" ht="13.5" thickBot="1" x14ac:dyDescent="0.25">
      <c r="A137" s="106" t="s">
        <v>135</v>
      </c>
      <c r="B137" s="161" t="s">
        <v>15</v>
      </c>
      <c r="C137" s="64"/>
      <c r="D137" s="140"/>
      <c r="E137" s="140"/>
      <c r="F137" s="140"/>
      <c r="G137" s="49"/>
      <c r="H137" s="164"/>
      <c r="I137" s="144"/>
      <c r="J137" s="482"/>
    </row>
    <row r="138" spans="1:10" s="118" customFormat="1" x14ac:dyDescent="0.2">
      <c r="A138" s="106"/>
      <c r="B138" s="143"/>
      <c r="C138" s="62" t="s">
        <v>2</v>
      </c>
      <c r="D138" s="125">
        <v>1</v>
      </c>
      <c r="E138" s="126"/>
      <c r="F138" s="125">
        <f>E138*D138</f>
        <v>0</v>
      </c>
      <c r="G138" s="45">
        <v>6</v>
      </c>
      <c r="H138" s="162"/>
      <c r="J138" s="482"/>
    </row>
    <row r="139" spans="1:10" s="118" customFormat="1" ht="13.5" thickBot="1" x14ac:dyDescent="0.25">
      <c r="A139" s="106"/>
      <c r="B139" s="143"/>
      <c r="C139" s="62" t="s">
        <v>2</v>
      </c>
      <c r="D139" s="125">
        <v>2</v>
      </c>
      <c r="E139" s="129"/>
      <c r="F139" s="125">
        <f>E139*D139</f>
        <v>0</v>
      </c>
      <c r="G139" s="45">
        <v>6</v>
      </c>
      <c r="H139" s="162"/>
      <c r="J139" s="482"/>
    </row>
    <row r="140" spans="1:10" s="118" customFormat="1" x14ac:dyDescent="0.2">
      <c r="A140" s="106"/>
      <c r="B140" s="158" t="s">
        <v>278</v>
      </c>
      <c r="C140" s="70"/>
      <c r="D140" s="159"/>
      <c r="E140" s="159"/>
      <c r="F140" s="159">
        <f>SUM(F138:F139)</f>
        <v>0</v>
      </c>
      <c r="G140" s="53">
        <v>6</v>
      </c>
      <c r="H140" s="165">
        <f>F140/G140</f>
        <v>0</v>
      </c>
      <c r="I140" s="192" t="str">
        <f>IF(C8="","",H140/$C$8*1000)</f>
        <v/>
      </c>
      <c r="J140" s="152"/>
    </row>
    <row r="141" spans="1:10" s="118" customFormat="1" ht="14.25" customHeight="1" thickBot="1" x14ac:dyDescent="0.25">
      <c r="A141" s="106" t="s">
        <v>136</v>
      </c>
      <c r="B141" s="139" t="s">
        <v>16</v>
      </c>
      <c r="C141" s="78" t="s">
        <v>82</v>
      </c>
      <c r="D141" s="140"/>
      <c r="E141" s="140"/>
      <c r="F141" s="140"/>
      <c r="G141" s="49"/>
      <c r="H141" s="141"/>
      <c r="I141" s="116"/>
      <c r="J141" s="482"/>
    </row>
    <row r="142" spans="1:10" s="118" customFormat="1" x14ac:dyDescent="0.2">
      <c r="A142" s="106"/>
      <c r="B142" s="5" t="s">
        <v>111</v>
      </c>
      <c r="C142" s="62" t="s">
        <v>3</v>
      </c>
      <c r="D142" s="125">
        <v>0.125</v>
      </c>
      <c r="E142" s="126"/>
      <c r="F142" s="125">
        <f>E142*D142</f>
        <v>0</v>
      </c>
      <c r="G142" s="45">
        <v>0.5</v>
      </c>
      <c r="H142" s="162"/>
      <c r="J142" s="482"/>
    </row>
    <row r="143" spans="1:10" s="118" customFormat="1" x14ac:dyDescent="0.2">
      <c r="A143" s="106"/>
      <c r="B143" s="5" t="s">
        <v>113</v>
      </c>
      <c r="C143" s="62" t="s">
        <v>3</v>
      </c>
      <c r="D143" s="125">
        <v>0.25</v>
      </c>
      <c r="E143" s="128"/>
      <c r="F143" s="125">
        <f>E143*D143</f>
        <v>0</v>
      </c>
      <c r="G143" s="45">
        <v>0.5</v>
      </c>
      <c r="H143" s="162"/>
      <c r="J143" s="482"/>
    </row>
    <row r="144" spans="1:10" s="118" customFormat="1" x14ac:dyDescent="0.2">
      <c r="A144" s="106"/>
      <c r="B144" s="5" t="s">
        <v>113</v>
      </c>
      <c r="C144" s="62" t="s">
        <v>3</v>
      </c>
      <c r="D144" s="125">
        <v>0.5</v>
      </c>
      <c r="E144" s="128"/>
      <c r="F144" s="125">
        <f>E144*D144</f>
        <v>0</v>
      </c>
      <c r="G144" s="45">
        <v>0.5</v>
      </c>
      <c r="H144" s="162"/>
      <c r="J144" s="482"/>
    </row>
    <row r="145" spans="1:10" s="118" customFormat="1" x14ac:dyDescent="0.2">
      <c r="A145" s="106"/>
      <c r="B145" s="5" t="s">
        <v>110</v>
      </c>
      <c r="C145" s="62" t="s">
        <v>3</v>
      </c>
      <c r="D145" s="125">
        <v>1</v>
      </c>
      <c r="E145" s="128"/>
      <c r="F145" s="125">
        <f>E145*D145</f>
        <v>0</v>
      </c>
      <c r="G145" s="45">
        <v>0.5</v>
      </c>
      <c r="H145" s="162"/>
      <c r="J145" s="482"/>
    </row>
    <row r="146" spans="1:10" s="118" customFormat="1" ht="13.5" thickBot="1" x14ac:dyDescent="0.25">
      <c r="A146" s="106"/>
      <c r="B146" s="5" t="s">
        <v>112</v>
      </c>
      <c r="C146" s="62" t="s">
        <v>3</v>
      </c>
      <c r="D146" s="125">
        <v>2</v>
      </c>
      <c r="E146" s="129"/>
      <c r="F146" s="125">
        <f>E146*D146</f>
        <v>0</v>
      </c>
      <c r="G146" s="45">
        <v>0.5</v>
      </c>
      <c r="H146" s="162"/>
      <c r="J146" s="482"/>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52"/>
    </row>
    <row r="148" spans="1:10" s="118" customFormat="1" x14ac:dyDescent="0.2">
      <c r="A148" s="106"/>
      <c r="B148" s="143"/>
      <c r="C148" s="62" t="s">
        <v>2</v>
      </c>
      <c r="D148" s="125">
        <v>0.25</v>
      </c>
      <c r="E148" s="126"/>
      <c r="F148" s="125">
        <f>E148*D148</f>
        <v>0</v>
      </c>
      <c r="G148" s="45">
        <v>3</v>
      </c>
      <c r="H148" s="162"/>
      <c r="J148" s="482"/>
    </row>
    <row r="149" spans="1:10" s="118" customFormat="1" x14ac:dyDescent="0.2">
      <c r="A149" s="106"/>
      <c r="B149" s="143"/>
      <c r="C149" s="62" t="s">
        <v>2</v>
      </c>
      <c r="D149" s="125">
        <v>0.75</v>
      </c>
      <c r="E149" s="128"/>
      <c r="F149" s="125">
        <f>E149*D149</f>
        <v>0</v>
      </c>
      <c r="G149" s="45">
        <v>3</v>
      </c>
      <c r="H149" s="162"/>
      <c r="J149" s="482"/>
    </row>
    <row r="150" spans="1:10" s="118" customFormat="1" ht="13.5" thickBot="1" x14ac:dyDescent="0.25">
      <c r="A150" s="106"/>
      <c r="B150" s="143"/>
      <c r="C150" s="62" t="s">
        <v>2</v>
      </c>
      <c r="D150" s="125">
        <v>1.5</v>
      </c>
      <c r="E150" s="129"/>
      <c r="F150" s="125">
        <f>E150*D150</f>
        <v>0</v>
      </c>
      <c r="G150" s="45">
        <v>3</v>
      </c>
      <c r="H150" s="162"/>
      <c r="J150" s="482"/>
    </row>
    <row r="151" spans="1:10" s="118" customFormat="1" x14ac:dyDescent="0.2">
      <c r="A151" s="106"/>
      <c r="B151" s="193" t="s">
        <v>280</v>
      </c>
      <c r="C151" s="194"/>
      <c r="D151" s="195"/>
      <c r="E151" s="195"/>
      <c r="F151" s="195">
        <f>SUM(F148:F150)</f>
        <v>0</v>
      </c>
      <c r="G151" s="196">
        <v>3</v>
      </c>
      <c r="H151" s="197">
        <f>F151/G151</f>
        <v>0</v>
      </c>
      <c r="I151" s="198" t="str">
        <f>IF(C8="","",H151/$C$8*1000)</f>
        <v/>
      </c>
      <c r="J151" s="152"/>
    </row>
    <row r="152" spans="1:10" s="118" customFormat="1" x14ac:dyDescent="0.2">
      <c r="A152" s="106"/>
      <c r="B152" s="132" t="s">
        <v>281</v>
      </c>
      <c r="C152" s="67"/>
      <c r="D152" s="6"/>
      <c r="E152" s="6"/>
      <c r="F152" s="6"/>
      <c r="G152" s="46"/>
      <c r="H152" s="134">
        <f>SUM(H151,H147)</f>
        <v>0</v>
      </c>
      <c r="I152" s="192" t="str">
        <f>IF(C8="","",H152/$C$8*1000)</f>
        <v/>
      </c>
      <c r="J152" s="152"/>
    </row>
    <row r="153" spans="1:10" s="118" customFormat="1" ht="13.5" thickBot="1" x14ac:dyDescent="0.25">
      <c r="A153" s="106" t="s">
        <v>137</v>
      </c>
      <c r="B153" s="143" t="s">
        <v>17</v>
      </c>
      <c r="C153" s="63"/>
      <c r="D153" s="135"/>
      <c r="E153" s="135"/>
      <c r="F153" s="135"/>
      <c r="G153" s="47"/>
      <c r="H153" s="137"/>
      <c r="I153" s="117"/>
      <c r="J153" s="482"/>
    </row>
    <row r="154" spans="1:10" s="118" customFormat="1" x14ac:dyDescent="0.2">
      <c r="A154" s="106"/>
      <c r="B154" s="146"/>
      <c r="C154" s="65" t="s">
        <v>2</v>
      </c>
      <c r="D154" s="114">
        <v>0.75</v>
      </c>
      <c r="E154" s="208"/>
      <c r="F154" s="114">
        <f>E154*D154</f>
        <v>0</v>
      </c>
      <c r="G154" s="42">
        <v>6</v>
      </c>
      <c r="H154" s="134">
        <f>F154/G154</f>
        <v>0</v>
      </c>
      <c r="I154" s="192" t="str">
        <f>IF(C8="","",H154/$C$8*1000)</f>
        <v/>
      </c>
      <c r="J154" s="152"/>
    </row>
    <row r="155" spans="1:10" s="118" customFormat="1" x14ac:dyDescent="0.2">
      <c r="A155" s="106"/>
      <c r="B155" s="138" t="s">
        <v>371</v>
      </c>
      <c r="C155" s="69"/>
      <c r="D155" s="138"/>
      <c r="E155" s="138"/>
      <c r="F155" s="138"/>
      <c r="G155" s="48"/>
      <c r="H155" s="163">
        <f>H140+H152+H154</f>
        <v>0</v>
      </c>
      <c r="I155" s="109" t="str">
        <f>IF(C8="","",H155/$C$8*1000)</f>
        <v/>
      </c>
      <c r="J155" s="152"/>
    </row>
    <row r="156" spans="1:10" s="118" customFormat="1" x14ac:dyDescent="0.2">
      <c r="A156" s="106"/>
      <c r="B156" s="138" t="s">
        <v>227</v>
      </c>
      <c r="C156" s="69"/>
      <c r="D156" s="138"/>
      <c r="E156" s="138"/>
      <c r="F156" s="138"/>
      <c r="G156" s="48"/>
      <c r="H156" s="163">
        <f>H135+H155</f>
        <v>0</v>
      </c>
      <c r="I156" s="109" t="str">
        <f>IF(C8="","",H156/$C$8*1000)</f>
        <v/>
      </c>
      <c r="J156" s="152"/>
    </row>
    <row r="157" spans="1:10" s="118" customFormat="1" x14ac:dyDescent="0.2">
      <c r="A157" s="106"/>
      <c r="B157" s="82" t="s">
        <v>18</v>
      </c>
      <c r="C157" s="62"/>
      <c r="D157" s="125"/>
      <c r="E157" s="125"/>
      <c r="F157" s="125"/>
      <c r="G157" s="45"/>
      <c r="J157" s="482"/>
    </row>
    <row r="158" spans="1:10" s="118" customFormat="1" x14ac:dyDescent="0.2">
      <c r="A158" s="106"/>
      <c r="B158" s="18" t="s">
        <v>404</v>
      </c>
      <c r="C158" s="65"/>
      <c r="D158" s="114"/>
      <c r="E158" s="114"/>
      <c r="F158" s="114"/>
      <c r="G158" s="42"/>
      <c r="J158" s="482"/>
    </row>
    <row r="159" spans="1:10" s="118" customFormat="1" ht="13.5" thickBot="1" x14ac:dyDescent="0.25">
      <c r="A159" s="106" t="s">
        <v>140</v>
      </c>
      <c r="B159" s="143" t="s">
        <v>22</v>
      </c>
      <c r="C159" s="75"/>
      <c r="D159" s="167"/>
      <c r="E159" s="120"/>
      <c r="F159" s="120"/>
      <c r="G159" s="56"/>
      <c r="H159" s="168"/>
      <c r="I159" s="116"/>
      <c r="J159" s="482"/>
    </row>
    <row r="160" spans="1:10" s="118" customFormat="1" x14ac:dyDescent="0.2">
      <c r="A160" s="106"/>
      <c r="B160" s="5" t="s">
        <v>109</v>
      </c>
      <c r="C160" s="63" t="s">
        <v>3</v>
      </c>
      <c r="D160" s="135">
        <v>0.2</v>
      </c>
      <c r="E160" s="126"/>
      <c r="F160" s="125">
        <f>E160*D160</f>
        <v>0</v>
      </c>
      <c r="G160" s="47">
        <v>0.4</v>
      </c>
      <c r="H160" s="127"/>
      <c r="I160" s="116"/>
      <c r="J160" s="482"/>
    </row>
    <row r="161" spans="1:10" s="118" customFormat="1" x14ac:dyDescent="0.2">
      <c r="A161" s="106"/>
      <c r="B161" s="5" t="s">
        <v>199</v>
      </c>
      <c r="C161" s="63" t="s">
        <v>3</v>
      </c>
      <c r="D161" s="135">
        <v>0.32</v>
      </c>
      <c r="E161" s="128"/>
      <c r="F161" s="125">
        <f>E161*D161</f>
        <v>0</v>
      </c>
      <c r="G161" s="47">
        <v>0.4</v>
      </c>
      <c r="H161" s="127"/>
      <c r="I161" s="116"/>
      <c r="J161" s="482"/>
    </row>
    <row r="162" spans="1:10" s="118" customFormat="1" ht="13.5" thickBot="1" x14ac:dyDescent="0.25">
      <c r="A162" s="106"/>
      <c r="B162" s="5" t="s">
        <v>198</v>
      </c>
      <c r="C162" s="63" t="s">
        <v>3</v>
      </c>
      <c r="D162" s="135">
        <v>0.8</v>
      </c>
      <c r="E162" s="129"/>
      <c r="F162" s="125">
        <f>E162*D162</f>
        <v>0</v>
      </c>
      <c r="G162" s="47">
        <v>0.4</v>
      </c>
      <c r="H162" s="127"/>
      <c r="I162" s="116"/>
      <c r="J162" s="482"/>
    </row>
    <row r="163" spans="1:10" s="118" customFormat="1" x14ac:dyDescent="0.2">
      <c r="A163" s="106"/>
      <c r="B163" s="132" t="s">
        <v>282</v>
      </c>
      <c r="C163" s="67"/>
      <c r="D163" s="6"/>
      <c r="E163" s="6"/>
      <c r="F163" s="6">
        <f>SUM(F160:F162)</f>
        <v>0</v>
      </c>
      <c r="G163" s="46">
        <v>0.4</v>
      </c>
      <c r="H163" s="134">
        <f>F163/G163</f>
        <v>0</v>
      </c>
      <c r="I163" s="192" t="str">
        <f>IF(C8="","",H163/$C$8*1000)</f>
        <v/>
      </c>
      <c r="J163" s="152"/>
    </row>
    <row r="164" spans="1:10" s="118" customFormat="1" ht="13.5" thickBot="1" x14ac:dyDescent="0.25">
      <c r="A164" s="106" t="s">
        <v>141</v>
      </c>
      <c r="B164" s="161" t="s">
        <v>23</v>
      </c>
      <c r="C164" s="63"/>
      <c r="D164" s="135"/>
      <c r="E164" s="135"/>
      <c r="F164" s="135"/>
      <c r="G164" s="47"/>
      <c r="H164" s="137"/>
      <c r="I164" s="116"/>
      <c r="J164" s="482"/>
    </row>
    <row r="165" spans="1:10" s="118" customFormat="1" x14ac:dyDescent="0.2">
      <c r="A165" s="106"/>
      <c r="B165" s="5" t="s">
        <v>70</v>
      </c>
      <c r="C165" s="62" t="s">
        <v>3</v>
      </c>
      <c r="D165" s="125">
        <v>0.1</v>
      </c>
      <c r="E165" s="126"/>
      <c r="F165" s="125">
        <f>E165*D165</f>
        <v>0</v>
      </c>
      <c r="G165" s="45">
        <v>0.4</v>
      </c>
      <c r="H165" s="127"/>
      <c r="I165" s="116"/>
      <c r="J165" s="482"/>
    </row>
    <row r="166" spans="1:10" s="118" customFormat="1" x14ac:dyDescent="0.2">
      <c r="A166" s="106"/>
      <c r="B166" s="5" t="s">
        <v>197</v>
      </c>
      <c r="C166" s="63" t="s">
        <v>3</v>
      </c>
      <c r="D166" s="135">
        <v>0.4</v>
      </c>
      <c r="E166" s="128"/>
      <c r="F166" s="125">
        <f>E166*D166</f>
        <v>0</v>
      </c>
      <c r="G166" s="47">
        <v>0.4</v>
      </c>
      <c r="H166" s="127"/>
      <c r="I166" s="116"/>
      <c r="J166" s="482"/>
    </row>
    <row r="167" spans="1:10" s="118" customFormat="1" ht="13.5" thickBot="1" x14ac:dyDescent="0.25">
      <c r="A167" s="106"/>
      <c r="B167" s="5" t="s">
        <v>196</v>
      </c>
      <c r="C167" s="63" t="s">
        <v>3</v>
      </c>
      <c r="D167" s="135">
        <v>0.8</v>
      </c>
      <c r="E167" s="129"/>
      <c r="F167" s="125">
        <f>E167*D167</f>
        <v>0</v>
      </c>
      <c r="G167" s="47">
        <v>0.4</v>
      </c>
      <c r="H167" s="127"/>
      <c r="I167" s="116"/>
      <c r="J167" s="482"/>
    </row>
    <row r="168" spans="1:10" s="118" customFormat="1" x14ac:dyDescent="0.2">
      <c r="A168" s="106"/>
      <c r="B168" s="158" t="s">
        <v>283</v>
      </c>
      <c r="C168" s="70"/>
      <c r="D168" s="159"/>
      <c r="E168" s="159"/>
      <c r="F168" s="159">
        <f>SUM(F165:F167)</f>
        <v>0</v>
      </c>
      <c r="G168" s="53">
        <v>0.4</v>
      </c>
      <c r="H168" s="169">
        <f>F168/G168</f>
        <v>0</v>
      </c>
      <c r="I168" s="192" t="str">
        <f>IF(C8="","",H168/$C$8*1000)</f>
        <v/>
      </c>
      <c r="J168" s="152"/>
    </row>
    <row r="169" spans="1:10" s="118" customFormat="1" ht="13.5" thickBot="1" x14ac:dyDescent="0.25">
      <c r="A169" s="106" t="s">
        <v>142</v>
      </c>
      <c r="B169" s="139" t="s">
        <v>24</v>
      </c>
      <c r="C169" s="64"/>
      <c r="D169" s="140"/>
      <c r="E169" s="140"/>
      <c r="F169" s="140"/>
      <c r="G169" s="49"/>
      <c r="H169" s="170"/>
      <c r="I169" s="116"/>
      <c r="J169" s="482"/>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52"/>
    </row>
    <row r="171" spans="1:10" s="118" customFormat="1" x14ac:dyDescent="0.2">
      <c r="A171" s="106"/>
      <c r="B171" s="148" t="s">
        <v>370</v>
      </c>
      <c r="C171" s="71"/>
      <c r="D171" s="148"/>
      <c r="E171" s="138"/>
      <c r="F171" s="148"/>
      <c r="G171" s="50"/>
      <c r="H171" s="20">
        <f>H163+H168+H170</f>
        <v>0</v>
      </c>
      <c r="I171" s="109" t="str">
        <f>IF(C8="","",H171/$C$8*1000)</f>
        <v/>
      </c>
      <c r="J171" s="152"/>
    </row>
    <row r="172" spans="1:10" s="118" customFormat="1" x14ac:dyDescent="0.2">
      <c r="A172" s="106"/>
      <c r="B172" s="10" t="s">
        <v>405</v>
      </c>
      <c r="C172" s="63"/>
      <c r="D172" s="135"/>
      <c r="E172" s="135"/>
      <c r="F172" s="135"/>
      <c r="G172" s="47"/>
      <c r="H172" s="9"/>
      <c r="I172" s="117"/>
      <c r="J172" s="482"/>
    </row>
    <row r="173" spans="1:10" s="118" customFormat="1" ht="13.5" thickBot="1" x14ac:dyDescent="0.25">
      <c r="A173" s="106" t="s">
        <v>138</v>
      </c>
      <c r="B173" s="161" t="s">
        <v>19</v>
      </c>
      <c r="C173" s="64"/>
      <c r="D173" s="140"/>
      <c r="E173" s="140"/>
      <c r="F173" s="140"/>
      <c r="G173" s="49"/>
      <c r="H173" s="166"/>
      <c r="J173" s="482"/>
    </row>
    <row r="174" spans="1:10" s="118" customFormat="1" x14ac:dyDescent="0.2">
      <c r="A174" s="106"/>
      <c r="B174" s="143"/>
      <c r="C174" s="62" t="s">
        <v>2</v>
      </c>
      <c r="D174" s="125">
        <v>0.5</v>
      </c>
      <c r="E174" s="126"/>
      <c r="F174" s="125">
        <f>E174*D174</f>
        <v>0</v>
      </c>
      <c r="G174" s="45">
        <v>4</v>
      </c>
      <c r="H174" s="127"/>
      <c r="I174" s="116"/>
      <c r="J174" s="482"/>
    </row>
    <row r="175" spans="1:10" s="118" customFormat="1" x14ac:dyDescent="0.2">
      <c r="A175" s="106"/>
      <c r="B175" s="143"/>
      <c r="C175" s="62" t="s">
        <v>2</v>
      </c>
      <c r="D175" s="125">
        <v>1</v>
      </c>
      <c r="E175" s="128"/>
      <c r="F175" s="125">
        <f>E175*D175</f>
        <v>0</v>
      </c>
      <c r="G175" s="45">
        <v>4</v>
      </c>
      <c r="H175" s="127"/>
      <c r="I175" s="116"/>
      <c r="J175" s="482"/>
    </row>
    <row r="176" spans="1:10" s="118" customFormat="1" ht="13.5" thickBot="1" x14ac:dyDescent="0.25">
      <c r="A176" s="106"/>
      <c r="B176" s="143"/>
      <c r="C176" s="62" t="s">
        <v>2</v>
      </c>
      <c r="D176" s="125">
        <v>2</v>
      </c>
      <c r="E176" s="129"/>
      <c r="F176" s="125">
        <f>E176*D176</f>
        <v>0</v>
      </c>
      <c r="G176" s="45">
        <v>4</v>
      </c>
      <c r="H176" s="127"/>
      <c r="I176" s="116"/>
      <c r="J176" s="482"/>
    </row>
    <row r="177" spans="1:11" s="118" customFormat="1" x14ac:dyDescent="0.2">
      <c r="A177" s="106"/>
      <c r="B177" s="132" t="s">
        <v>284</v>
      </c>
      <c r="C177" s="67"/>
      <c r="D177" s="6"/>
      <c r="E177" s="6"/>
      <c r="F177" s="6">
        <f>SUM(F174:F176)</f>
        <v>0</v>
      </c>
      <c r="G177" s="46">
        <v>4</v>
      </c>
      <c r="H177" s="134">
        <f>F177/G177</f>
        <v>0</v>
      </c>
      <c r="I177" s="192" t="str">
        <f>IF(C8="","",H177/$C$8*1000)</f>
        <v/>
      </c>
      <c r="J177" s="152"/>
    </row>
    <row r="178" spans="1:11" s="118" customFormat="1" ht="13.5" thickBot="1" x14ac:dyDescent="0.25">
      <c r="A178" s="106" t="s">
        <v>139</v>
      </c>
      <c r="B178" s="161" t="s">
        <v>21</v>
      </c>
      <c r="C178" s="68"/>
      <c r="D178" s="31"/>
      <c r="E178" s="31"/>
      <c r="F178" s="31"/>
      <c r="G178" s="43"/>
      <c r="H178" s="32"/>
      <c r="I178" s="116"/>
      <c r="J178" s="482"/>
    </row>
    <row r="179" spans="1:11" s="118" customFormat="1" x14ac:dyDescent="0.2">
      <c r="A179" s="106"/>
      <c r="B179" s="143"/>
      <c r="C179" s="62" t="s">
        <v>2</v>
      </c>
      <c r="D179" s="125">
        <v>0.25</v>
      </c>
      <c r="E179" s="126"/>
      <c r="F179" s="125">
        <f>E179*D179</f>
        <v>0</v>
      </c>
      <c r="G179" s="45">
        <v>2</v>
      </c>
      <c r="H179" s="127"/>
      <c r="I179" s="116"/>
      <c r="J179" s="482"/>
    </row>
    <row r="180" spans="1:11" s="118" customFormat="1" x14ac:dyDescent="0.2">
      <c r="A180" s="106"/>
      <c r="B180" s="143"/>
      <c r="C180" s="62" t="s">
        <v>2</v>
      </c>
      <c r="D180" s="125">
        <v>0.5</v>
      </c>
      <c r="E180" s="128"/>
      <c r="F180" s="125">
        <f>E180*D180</f>
        <v>0</v>
      </c>
      <c r="G180" s="45">
        <v>2</v>
      </c>
      <c r="H180" s="127"/>
      <c r="I180" s="116"/>
      <c r="J180" s="482"/>
    </row>
    <row r="181" spans="1:11" s="118" customFormat="1" x14ac:dyDescent="0.2">
      <c r="A181" s="106"/>
      <c r="B181" s="143"/>
      <c r="C181" s="62" t="s">
        <v>2</v>
      </c>
      <c r="D181" s="125">
        <v>1</v>
      </c>
      <c r="E181" s="128"/>
      <c r="F181" s="125">
        <f>E181*D181</f>
        <v>0</v>
      </c>
      <c r="G181" s="45">
        <v>2</v>
      </c>
      <c r="H181" s="127"/>
      <c r="I181" s="116"/>
      <c r="J181" s="482"/>
    </row>
    <row r="182" spans="1:11" s="118" customFormat="1" ht="13.5" thickBot="1" x14ac:dyDescent="0.25">
      <c r="A182" s="106"/>
      <c r="B182" s="143"/>
      <c r="C182" s="62" t="s">
        <v>2</v>
      </c>
      <c r="D182" s="125">
        <v>2</v>
      </c>
      <c r="E182" s="129"/>
      <c r="F182" s="125">
        <f>E182*D182</f>
        <v>0</v>
      </c>
      <c r="G182" s="45">
        <v>2</v>
      </c>
      <c r="H182" s="127"/>
      <c r="I182" s="116"/>
      <c r="J182" s="482"/>
    </row>
    <row r="183" spans="1:11" s="118" customFormat="1" x14ac:dyDescent="0.2">
      <c r="A183" s="106"/>
      <c r="B183" s="132" t="s">
        <v>285</v>
      </c>
      <c r="C183" s="67"/>
      <c r="D183" s="6"/>
      <c r="E183" s="6"/>
      <c r="F183" s="6">
        <f>SUM(F179:F182)</f>
        <v>0</v>
      </c>
      <c r="G183" s="46">
        <v>2</v>
      </c>
      <c r="H183" s="134">
        <f>F183/G183</f>
        <v>0</v>
      </c>
      <c r="I183" s="192" t="str">
        <f>IF(C8="","",H183/$C$8*1000)</f>
        <v/>
      </c>
      <c r="J183" s="152"/>
    </row>
    <row r="184" spans="1:11" s="118" customFormat="1" x14ac:dyDescent="0.2">
      <c r="A184" s="106"/>
      <c r="B184" s="148" t="s">
        <v>187</v>
      </c>
      <c r="C184" s="71"/>
      <c r="D184" s="148"/>
      <c r="E184" s="148"/>
      <c r="F184" s="148"/>
      <c r="G184" s="50"/>
      <c r="H184" s="20">
        <f>H177+H183</f>
        <v>0</v>
      </c>
      <c r="I184" s="109" t="str">
        <f>IF(C8="","",H184/$C$8*1000)</f>
        <v/>
      </c>
      <c r="J184" s="152"/>
      <c r="K184" s="145"/>
    </row>
    <row r="185" spans="1:11" s="135" customFormat="1" x14ac:dyDescent="0.2">
      <c r="A185" s="108"/>
      <c r="B185" s="13" t="s">
        <v>410</v>
      </c>
      <c r="C185" s="63"/>
      <c r="G185" s="47"/>
      <c r="H185" s="9"/>
      <c r="I185" s="152"/>
      <c r="J185" s="482"/>
    </row>
    <row r="186" spans="1:11" s="118" customFormat="1" ht="13.5" thickBot="1" x14ac:dyDescent="0.25">
      <c r="A186" s="106" t="s">
        <v>143</v>
      </c>
      <c r="B186" s="161" t="s">
        <v>20</v>
      </c>
      <c r="C186" s="64"/>
      <c r="D186" s="140"/>
      <c r="E186" s="140"/>
      <c r="F186" s="140"/>
      <c r="G186" s="49"/>
      <c r="H186" s="141"/>
      <c r="I186" s="117"/>
      <c r="J186" s="482"/>
    </row>
    <row r="187" spans="1:11" s="118" customFormat="1" x14ac:dyDescent="0.2">
      <c r="A187" s="106"/>
      <c r="B187" s="143"/>
      <c r="C187" s="62" t="s">
        <v>2</v>
      </c>
      <c r="D187" s="125">
        <v>0.25</v>
      </c>
      <c r="E187" s="126"/>
      <c r="F187" s="125">
        <f>E187*D187</f>
        <v>0</v>
      </c>
      <c r="G187" s="45">
        <v>4</v>
      </c>
      <c r="H187" s="127"/>
      <c r="I187" s="116"/>
      <c r="J187" s="482"/>
    </row>
    <row r="188" spans="1:11" s="118" customFormat="1" x14ac:dyDescent="0.2">
      <c r="A188" s="106"/>
      <c r="B188" s="143"/>
      <c r="C188" s="62" t="s">
        <v>2</v>
      </c>
      <c r="D188" s="125">
        <v>0.5</v>
      </c>
      <c r="E188" s="128"/>
      <c r="F188" s="125">
        <f>E188*D188</f>
        <v>0</v>
      </c>
      <c r="G188" s="45">
        <v>4</v>
      </c>
      <c r="H188" s="127"/>
      <c r="I188" s="116"/>
      <c r="J188" s="482"/>
    </row>
    <row r="189" spans="1:11" s="118" customFormat="1" x14ac:dyDescent="0.2">
      <c r="A189" s="106"/>
      <c r="B189" s="143"/>
      <c r="C189" s="62" t="s">
        <v>2</v>
      </c>
      <c r="D189" s="125">
        <v>1</v>
      </c>
      <c r="E189" s="128"/>
      <c r="F189" s="125">
        <f>E189*D189</f>
        <v>0</v>
      </c>
      <c r="G189" s="45">
        <v>4</v>
      </c>
      <c r="H189" s="127"/>
      <c r="I189" s="116"/>
      <c r="J189" s="482"/>
    </row>
    <row r="190" spans="1:11" s="118" customFormat="1" ht="13.5" thickBot="1" x14ac:dyDescent="0.25">
      <c r="A190" s="106"/>
      <c r="B190" s="143"/>
      <c r="C190" s="62" t="s">
        <v>2</v>
      </c>
      <c r="D190" s="125">
        <v>2</v>
      </c>
      <c r="E190" s="129"/>
      <c r="F190" s="125">
        <f>E190*D190</f>
        <v>0</v>
      </c>
      <c r="G190" s="45">
        <v>4</v>
      </c>
      <c r="H190" s="127"/>
      <c r="I190" s="116"/>
      <c r="J190" s="482"/>
    </row>
    <row r="191" spans="1:11" s="118" customFormat="1" x14ac:dyDescent="0.2">
      <c r="A191" s="106"/>
      <c r="B191" s="132" t="s">
        <v>286</v>
      </c>
      <c r="C191" s="67"/>
      <c r="D191" s="6"/>
      <c r="E191" s="6"/>
      <c r="F191" s="6">
        <f>SUM(F187:F190)</f>
        <v>0</v>
      </c>
      <c r="G191" s="46">
        <v>4</v>
      </c>
      <c r="H191" s="134">
        <f>F191/G191</f>
        <v>0</v>
      </c>
      <c r="I191" s="192" t="str">
        <f>IF(C8="","",H191/$C$8*1000)</f>
        <v/>
      </c>
      <c r="J191" s="152"/>
    </row>
    <row r="192" spans="1:11" s="145" customFormat="1" ht="13.5" thickBot="1" x14ac:dyDescent="0.25">
      <c r="A192" s="107" t="s">
        <v>686</v>
      </c>
      <c r="B192" s="398" t="s">
        <v>687</v>
      </c>
      <c r="C192" s="68"/>
      <c r="D192" s="399"/>
      <c r="E192" s="31"/>
      <c r="F192" s="31"/>
      <c r="G192" s="43"/>
      <c r="H192" s="32"/>
      <c r="I192" s="154"/>
      <c r="J192" s="482"/>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52"/>
    </row>
    <row r="194" spans="1:10" s="118" customFormat="1" ht="13.5" thickBot="1" x14ac:dyDescent="0.25">
      <c r="A194" s="106" t="s">
        <v>144</v>
      </c>
      <c r="B194" s="161" t="s">
        <v>25</v>
      </c>
      <c r="C194" s="64"/>
      <c r="D194" s="140"/>
      <c r="E194" s="140"/>
      <c r="F194" s="140"/>
      <c r="G194" s="49"/>
      <c r="H194" s="21"/>
      <c r="I194" s="152"/>
      <c r="J194" s="482"/>
    </row>
    <row r="195" spans="1:10" s="118" customFormat="1" x14ac:dyDescent="0.2">
      <c r="A195" s="106"/>
      <c r="B195" s="143"/>
      <c r="C195" s="62" t="s">
        <v>2</v>
      </c>
      <c r="D195" s="125">
        <v>0.5</v>
      </c>
      <c r="E195" s="126"/>
      <c r="F195" s="125">
        <f>E195*D195</f>
        <v>0</v>
      </c>
      <c r="G195" s="452">
        <v>4</v>
      </c>
      <c r="H195" s="127"/>
      <c r="I195" s="116"/>
      <c r="J195" s="482"/>
    </row>
    <row r="196" spans="1:10" s="118" customFormat="1" x14ac:dyDescent="0.2">
      <c r="A196" s="106"/>
      <c r="B196" s="143"/>
      <c r="C196" s="62" t="s">
        <v>2</v>
      </c>
      <c r="D196" s="125">
        <v>1</v>
      </c>
      <c r="E196" s="128"/>
      <c r="F196" s="125">
        <f>E196*D196</f>
        <v>0</v>
      </c>
      <c r="G196" s="452">
        <v>4</v>
      </c>
      <c r="H196" s="127"/>
      <c r="I196" s="116"/>
      <c r="J196" s="482"/>
    </row>
    <row r="197" spans="1:10" s="118" customFormat="1" ht="13.5" thickBot="1" x14ac:dyDescent="0.25">
      <c r="A197" s="106"/>
      <c r="B197" s="143"/>
      <c r="C197" s="62" t="s">
        <v>2</v>
      </c>
      <c r="D197" s="125">
        <v>2</v>
      </c>
      <c r="E197" s="129"/>
      <c r="F197" s="125">
        <f>E197*D197</f>
        <v>0</v>
      </c>
      <c r="G197" s="452">
        <v>4</v>
      </c>
      <c r="H197" s="127"/>
      <c r="I197" s="116"/>
      <c r="J197" s="482"/>
    </row>
    <row r="198" spans="1:10" s="118" customFormat="1" x14ac:dyDescent="0.2">
      <c r="A198" s="106"/>
      <c r="B198" s="132" t="s">
        <v>287</v>
      </c>
      <c r="C198" s="67"/>
      <c r="D198" s="6"/>
      <c r="E198" s="6"/>
      <c r="F198" s="6">
        <f>SUM(F195:F197)</f>
        <v>0</v>
      </c>
      <c r="G198" s="454">
        <v>4</v>
      </c>
      <c r="H198" s="134">
        <f>F198/G198</f>
        <v>0</v>
      </c>
      <c r="I198" s="192" t="str">
        <f>IF(C8="","",H198/$C$8*1000)</f>
        <v/>
      </c>
      <c r="J198" s="152"/>
    </row>
    <row r="199" spans="1:10" s="145" customFormat="1" ht="13.5" thickBot="1" x14ac:dyDescent="0.25">
      <c r="A199" s="107" t="s">
        <v>689</v>
      </c>
      <c r="B199" s="398" t="s">
        <v>690</v>
      </c>
      <c r="C199" s="68"/>
      <c r="D199" s="399"/>
      <c r="E199" s="31"/>
      <c r="F199" s="31"/>
      <c r="G199" s="43"/>
      <c r="H199" s="32"/>
      <c r="I199" s="154"/>
      <c r="J199" s="482"/>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52"/>
    </row>
    <row r="201" spans="1:10" s="118" customFormat="1" x14ac:dyDescent="0.2">
      <c r="A201" s="106"/>
      <c r="B201" s="26" t="s">
        <v>692</v>
      </c>
      <c r="C201" s="69"/>
      <c r="D201" s="83"/>
      <c r="E201" s="138"/>
      <c r="F201" s="138"/>
      <c r="G201" s="48"/>
      <c r="H201" s="163">
        <f>H191+H193+H200+H198</f>
        <v>0</v>
      </c>
      <c r="I201" s="109" t="str">
        <f>IF(C8="","",H201/$C$8*1000)</f>
        <v/>
      </c>
      <c r="J201" s="152"/>
    </row>
    <row r="202" spans="1:10" s="118" customFormat="1" x14ac:dyDescent="0.2">
      <c r="A202" s="106"/>
      <c r="B202" s="26" t="s">
        <v>703</v>
      </c>
      <c r="C202" s="69"/>
      <c r="D202" s="83"/>
      <c r="E202" s="138"/>
      <c r="F202" s="138"/>
      <c r="G202" s="48"/>
      <c r="H202" s="163">
        <f>H184+H201</f>
        <v>0</v>
      </c>
      <c r="I202" s="109" t="str">
        <f>IF(C8="","",H202/$C$8*1000)</f>
        <v/>
      </c>
      <c r="J202" s="152"/>
    </row>
    <row r="203" spans="1:10" s="118" customFormat="1" x14ac:dyDescent="0.2">
      <c r="A203" s="106"/>
      <c r="B203" s="401" t="s">
        <v>693</v>
      </c>
      <c r="C203" s="69"/>
      <c r="D203" s="138"/>
      <c r="E203" s="138"/>
      <c r="F203" s="138"/>
      <c r="G203" s="48"/>
      <c r="H203" s="163">
        <f>H171+H202</f>
        <v>0</v>
      </c>
      <c r="I203" s="109" t="str">
        <f>IF(C8="","",H203/$C$8*1000)</f>
        <v/>
      </c>
      <c r="J203" s="152"/>
    </row>
    <row r="204" spans="1:10" s="145" customFormat="1" x14ac:dyDescent="0.2">
      <c r="A204" s="107"/>
      <c r="B204" s="331" t="s">
        <v>565</v>
      </c>
      <c r="C204" s="61"/>
      <c r="D204" s="120"/>
      <c r="E204" s="120"/>
      <c r="F204" s="120"/>
      <c r="G204" s="44"/>
      <c r="H204" s="328"/>
      <c r="I204" s="154"/>
      <c r="J204" s="482"/>
    </row>
    <row r="205" spans="1:10" s="145" customFormat="1" ht="13.5" thickBot="1" x14ac:dyDescent="0.25">
      <c r="A205" s="107" t="s">
        <v>556</v>
      </c>
      <c r="B205" s="119" t="s">
        <v>557</v>
      </c>
      <c r="C205" s="68"/>
      <c r="D205" s="31"/>
      <c r="E205" s="31"/>
      <c r="F205" s="31"/>
      <c r="G205" s="43"/>
      <c r="H205" s="32"/>
      <c r="I205" s="154"/>
      <c r="J205" s="482"/>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52"/>
    </row>
    <row r="207" spans="1:10" s="145" customFormat="1" ht="13.5" thickBot="1" x14ac:dyDescent="0.25">
      <c r="A207" s="107" t="s">
        <v>530</v>
      </c>
      <c r="B207" s="119" t="s">
        <v>531</v>
      </c>
      <c r="C207" s="68"/>
      <c r="D207" s="31"/>
      <c r="E207" s="31"/>
      <c r="F207" s="31"/>
      <c r="G207" s="43"/>
      <c r="H207" s="32"/>
      <c r="I207" s="154"/>
      <c r="J207" s="482"/>
    </row>
    <row r="208" spans="1:10" s="145" customFormat="1" x14ac:dyDescent="0.2">
      <c r="A208" s="107"/>
      <c r="B208" s="5" t="s">
        <v>532</v>
      </c>
      <c r="C208" s="63" t="s">
        <v>2</v>
      </c>
      <c r="D208" s="135">
        <v>0.6</v>
      </c>
      <c r="E208" s="126"/>
      <c r="F208" s="284">
        <f>E208*D208</f>
        <v>0</v>
      </c>
      <c r="G208" s="47">
        <v>1.2</v>
      </c>
      <c r="H208" s="419">
        <f>F208/G208</f>
        <v>0</v>
      </c>
      <c r="I208" s="192" t="str">
        <f>IF($C$8="","",H208/$C$8*1000)</f>
        <v/>
      </c>
      <c r="J208" s="152"/>
    </row>
    <row r="209" spans="1:10" s="145" customFormat="1" ht="13.5" thickBot="1" x14ac:dyDescent="0.25">
      <c r="A209" s="107" t="s">
        <v>718</v>
      </c>
      <c r="B209" s="39" t="s">
        <v>717</v>
      </c>
      <c r="C209" s="421"/>
      <c r="D209" s="422"/>
      <c r="E209" s="439"/>
      <c r="F209" s="422"/>
      <c r="G209" s="422"/>
      <c r="H209" s="423"/>
      <c r="I209" s="192"/>
      <c r="J209" s="152"/>
    </row>
    <row r="210" spans="1:10" s="145" customFormat="1" x14ac:dyDescent="0.2">
      <c r="A210" s="420"/>
      <c r="B210" s="424"/>
      <c r="C210" s="456" t="s">
        <v>2</v>
      </c>
      <c r="D210" s="29">
        <v>1</v>
      </c>
      <c r="E210" s="478"/>
      <c r="F210" s="29">
        <f>E210*D210</f>
        <v>0</v>
      </c>
      <c r="G210" s="455">
        <v>6</v>
      </c>
      <c r="H210" s="24">
        <f>F210/G210</f>
        <v>0</v>
      </c>
      <c r="I210" s="192" t="str">
        <f>IF($C$8="","",H210/$C$8*1000)</f>
        <v/>
      </c>
      <c r="J210" s="152"/>
    </row>
    <row r="211" spans="1:10" x14ac:dyDescent="0.2">
      <c r="A211" s="106"/>
      <c r="B211" s="354" t="s">
        <v>719</v>
      </c>
      <c r="C211" s="353"/>
      <c r="D211" s="173"/>
      <c r="E211" s="173"/>
      <c r="F211" s="354"/>
      <c r="G211" s="355"/>
      <c r="H211" s="356">
        <f>SUM(H206:H210)</f>
        <v>0</v>
      </c>
      <c r="I211" s="109" t="str">
        <f>IF($C$8="","",H211/$C$8*1000)</f>
        <v/>
      </c>
      <c r="J211" s="152"/>
    </row>
    <row r="212" spans="1:10" s="118" customFormat="1" x14ac:dyDescent="0.2">
      <c r="A212" s="106"/>
      <c r="B212" s="138" t="s">
        <v>481</v>
      </c>
      <c r="C212" s="69"/>
      <c r="D212" s="138"/>
      <c r="E212" s="138"/>
      <c r="F212" s="138"/>
      <c r="G212" s="48"/>
      <c r="H212" s="163">
        <f>H156+H203+H206+H208+H210</f>
        <v>0</v>
      </c>
      <c r="I212" s="109" t="str">
        <f>IF($C$8="","",H212/$C$8*1000)</f>
        <v/>
      </c>
      <c r="J212" s="152"/>
    </row>
    <row r="213" spans="1:10" s="145" customFormat="1" x14ac:dyDescent="0.2">
      <c r="A213" s="107"/>
      <c r="B213" s="135"/>
      <c r="C213" s="63"/>
      <c r="D213" s="135"/>
      <c r="E213" s="135"/>
      <c r="F213" s="135"/>
      <c r="G213" s="47"/>
      <c r="H213" s="152"/>
      <c r="I213" s="117"/>
      <c r="J213" s="482"/>
    </row>
    <row r="214" spans="1:10" s="118" customFormat="1" x14ac:dyDescent="0.2">
      <c r="A214" s="106" t="s">
        <v>88</v>
      </c>
      <c r="B214" s="3" t="s">
        <v>87</v>
      </c>
      <c r="C214" s="60"/>
      <c r="G214" s="41"/>
      <c r="H214" s="116"/>
      <c r="I214" s="116"/>
      <c r="J214" s="482"/>
    </row>
    <row r="215" spans="1:10" s="118" customFormat="1" ht="13.5" thickBot="1" x14ac:dyDescent="0.25">
      <c r="A215" s="106" t="s">
        <v>145</v>
      </c>
      <c r="B215" s="161" t="s">
        <v>26</v>
      </c>
      <c r="C215" s="64"/>
      <c r="D215" s="140"/>
      <c r="E215" s="140"/>
      <c r="F215" s="140"/>
      <c r="G215" s="49"/>
      <c r="H215" s="141"/>
      <c r="I215" s="116"/>
      <c r="J215" s="482"/>
    </row>
    <row r="216" spans="1:10" s="118" customFormat="1" x14ac:dyDescent="0.2">
      <c r="A216" s="106"/>
      <c r="B216" s="143"/>
      <c r="C216" s="62" t="s">
        <v>2</v>
      </c>
      <c r="D216" s="125">
        <v>0.25</v>
      </c>
      <c r="E216" s="438"/>
      <c r="F216" s="125">
        <f>E216*D216</f>
        <v>0</v>
      </c>
      <c r="G216" s="45">
        <v>2</v>
      </c>
      <c r="H216" s="127"/>
      <c r="I216" s="116"/>
      <c r="J216" s="482"/>
    </row>
    <row r="217" spans="1:10" s="118" customFormat="1" ht="13.5" thickBot="1" x14ac:dyDescent="0.25">
      <c r="A217" s="106"/>
      <c r="B217" s="143"/>
      <c r="C217" s="62" t="s">
        <v>2</v>
      </c>
      <c r="D217" s="125">
        <v>0.5</v>
      </c>
      <c r="E217" s="129"/>
      <c r="F217" s="125">
        <f>E217*D217</f>
        <v>0</v>
      </c>
      <c r="G217" s="45">
        <v>2</v>
      </c>
      <c r="H217" s="127"/>
      <c r="I217" s="116"/>
      <c r="J217" s="482"/>
    </row>
    <row r="218" spans="1:10" s="118" customFormat="1" x14ac:dyDescent="0.2">
      <c r="A218" s="106"/>
      <c r="B218" s="132" t="s">
        <v>480</v>
      </c>
      <c r="C218" s="67"/>
      <c r="D218" s="6"/>
      <c r="E218" s="6"/>
      <c r="F218" s="6">
        <f>SUM(F216:F217)</f>
        <v>0</v>
      </c>
      <c r="G218" s="46">
        <v>2</v>
      </c>
      <c r="H218" s="134">
        <f>F218/G218</f>
        <v>0</v>
      </c>
      <c r="I218" s="192" t="str">
        <f>IF($C$8="","",H218/$C$8*1000)</f>
        <v/>
      </c>
      <c r="J218" s="152"/>
    </row>
    <row r="219" spans="1:10" s="118" customFormat="1" ht="13.5" thickBot="1" x14ac:dyDescent="0.25">
      <c r="A219" s="106" t="s">
        <v>146</v>
      </c>
      <c r="B219" s="139" t="s">
        <v>563</v>
      </c>
      <c r="C219" s="64"/>
      <c r="D219" s="140"/>
      <c r="E219" s="140"/>
      <c r="F219" s="140"/>
      <c r="G219" s="49"/>
      <c r="H219" s="141"/>
      <c r="I219" s="117"/>
      <c r="J219" s="482"/>
    </row>
    <row r="220" spans="1:10" s="118" customFormat="1" x14ac:dyDescent="0.2">
      <c r="A220" s="106"/>
      <c r="B220" s="124"/>
      <c r="C220" s="62" t="s">
        <v>2</v>
      </c>
      <c r="D220" s="125">
        <v>0.5</v>
      </c>
      <c r="E220" s="126"/>
      <c r="F220" s="19">
        <f>E220*D220</f>
        <v>0</v>
      </c>
      <c r="G220" s="453">
        <v>3</v>
      </c>
      <c r="H220" s="137"/>
      <c r="I220" s="117"/>
      <c r="J220" s="482"/>
    </row>
    <row r="221" spans="1:10" s="118" customFormat="1" ht="13.5" thickBot="1" x14ac:dyDescent="0.25">
      <c r="A221" s="106"/>
      <c r="B221" s="143"/>
      <c r="C221" s="63" t="s">
        <v>2</v>
      </c>
      <c r="D221" s="135">
        <v>1</v>
      </c>
      <c r="E221" s="129"/>
      <c r="F221" s="19">
        <f>E221*D221</f>
        <v>0</v>
      </c>
      <c r="G221" s="453">
        <v>3</v>
      </c>
      <c r="H221" s="316"/>
      <c r="I221" s="25"/>
      <c r="J221" s="152"/>
    </row>
    <row r="222" spans="1:10" s="118" customFormat="1" x14ac:dyDescent="0.2">
      <c r="A222" s="106"/>
      <c r="B222" s="132" t="s">
        <v>562</v>
      </c>
      <c r="C222" s="67"/>
      <c r="D222" s="6"/>
      <c r="E222" s="156"/>
      <c r="F222" s="317">
        <f>SUM(F220:F221)</f>
        <v>0</v>
      </c>
      <c r="G222" s="454">
        <v>3</v>
      </c>
      <c r="H222" s="134">
        <f>F222/G222</f>
        <v>0</v>
      </c>
      <c r="I222" s="192" t="str">
        <f>IF($C$8="","",H222/$C$8*1000)</f>
        <v/>
      </c>
      <c r="J222" s="152"/>
    </row>
    <row r="223" spans="1:10" s="118" customFormat="1" x14ac:dyDescent="0.2">
      <c r="A223" s="106"/>
      <c r="B223" s="22" t="s">
        <v>733</v>
      </c>
      <c r="C223" s="22"/>
      <c r="D223" s="22"/>
      <c r="E223" s="22"/>
      <c r="F223" s="22"/>
      <c r="G223" s="22"/>
      <c r="H223" s="20">
        <f>H218+H222</f>
        <v>0</v>
      </c>
      <c r="I223" s="445" t="str">
        <f>IF($C$8="","",H223/$C$8*1000)</f>
        <v/>
      </c>
      <c r="J223" s="152"/>
    </row>
    <row r="224" spans="1:10" s="118" customFormat="1" ht="13.5" thickBot="1" x14ac:dyDescent="0.25">
      <c r="A224" s="106" t="s">
        <v>147</v>
      </c>
      <c r="B224" s="139" t="s">
        <v>564</v>
      </c>
      <c r="C224" s="64"/>
      <c r="D224" s="140"/>
      <c r="E224" s="31"/>
      <c r="F224" s="34"/>
      <c r="G224" s="49"/>
      <c r="H224" s="35"/>
      <c r="I224" s="25"/>
      <c r="J224" s="482"/>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52"/>
    </row>
    <row r="226" spans="1:10" s="118" customFormat="1" x14ac:dyDescent="0.2">
      <c r="A226" s="106"/>
      <c r="B226" s="446" t="s">
        <v>731</v>
      </c>
      <c r="C226" s="449"/>
      <c r="D226" s="448"/>
      <c r="E226" s="520"/>
      <c r="F226" s="448"/>
      <c r="G226" s="448"/>
      <c r="H226" s="447">
        <f>H218+H222+H225</f>
        <v>0</v>
      </c>
      <c r="I226" s="445" t="str">
        <f>IF($C$8="","",H226/$C$8*1000)</f>
        <v/>
      </c>
      <c r="J226" s="152"/>
    </row>
    <row r="227" spans="1:10" s="118" customFormat="1" ht="13.5" thickBot="1" x14ac:dyDescent="0.25">
      <c r="A227" s="106" t="s">
        <v>727</v>
      </c>
      <c r="B227" s="39" t="s">
        <v>738</v>
      </c>
      <c r="C227" s="421"/>
      <c r="D227" s="422"/>
      <c r="E227" s="422"/>
      <c r="F227" s="422"/>
      <c r="G227" s="422"/>
      <c r="H227" s="440"/>
      <c r="I227" s="200"/>
      <c r="J227" s="152"/>
    </row>
    <row r="228" spans="1:10" s="118" customFormat="1" ht="13.5" thickBot="1" x14ac:dyDescent="0.25">
      <c r="A228" s="106"/>
      <c r="B228" s="17"/>
      <c r="C228" s="457" t="s">
        <v>2</v>
      </c>
      <c r="D228" s="284">
        <v>0.5</v>
      </c>
      <c r="E228" s="515"/>
      <c r="F228" s="284">
        <f>D228*E228</f>
        <v>0</v>
      </c>
      <c r="G228" s="453">
        <v>2</v>
      </c>
      <c r="H228" s="437"/>
      <c r="I228" s="200"/>
      <c r="J228" s="152"/>
    </row>
    <row r="229" spans="1:10" s="118" customFormat="1" x14ac:dyDescent="0.2">
      <c r="A229" s="106"/>
      <c r="B229" s="132"/>
      <c r="C229" s="461"/>
      <c r="D229" s="6"/>
      <c r="E229" s="412"/>
      <c r="F229" s="317">
        <f>F228</f>
        <v>0</v>
      </c>
      <c r="G229" s="462">
        <v>2</v>
      </c>
      <c r="H229" s="463">
        <f>F229/G229</f>
        <v>0</v>
      </c>
      <c r="I229" s="200" t="str">
        <f>IF($C$8="","",H229/$C$8*1000)</f>
        <v/>
      </c>
      <c r="J229" s="152"/>
    </row>
    <row r="230" spans="1:10" s="118" customFormat="1" ht="13.5" thickBot="1" x14ac:dyDescent="0.25">
      <c r="A230" s="106" t="s">
        <v>729</v>
      </c>
      <c r="B230" s="39" t="s">
        <v>728</v>
      </c>
      <c r="C230" s="458"/>
      <c r="D230" s="422"/>
      <c r="E230" s="439"/>
      <c r="F230" s="422"/>
      <c r="G230" s="459"/>
      <c r="H230" s="440"/>
      <c r="I230" s="200"/>
      <c r="J230" s="152"/>
    </row>
    <row r="231" spans="1:10" s="118" customFormat="1" ht="13.5" thickBot="1" x14ac:dyDescent="0.25">
      <c r="A231" s="426"/>
      <c r="B231" s="429"/>
      <c r="C231" s="457" t="s">
        <v>2</v>
      </c>
      <c r="D231" s="284">
        <v>1</v>
      </c>
      <c r="E231" s="515"/>
      <c r="F231" s="284">
        <f>D231*E231</f>
        <v>0</v>
      </c>
      <c r="G231" s="453">
        <v>3</v>
      </c>
      <c r="H231" s="437"/>
      <c r="I231" s="200"/>
      <c r="J231" s="152"/>
    </row>
    <row r="232" spans="1:10" s="118" customFormat="1" x14ac:dyDescent="0.2">
      <c r="A232" s="426"/>
      <c r="B232" s="441"/>
      <c r="C232" s="442"/>
      <c r="D232" s="412"/>
      <c r="E232" s="443"/>
      <c r="F232" s="317">
        <f>F231</f>
        <v>0</v>
      </c>
      <c r="G232" s="454">
        <f>G231</f>
        <v>3</v>
      </c>
      <c r="H232" s="8">
        <f>F232/G232</f>
        <v>0</v>
      </c>
      <c r="I232" s="200" t="str">
        <f>IF($C$8="","",H232/$C$8*1000)</f>
        <v/>
      </c>
      <c r="J232" s="152"/>
    </row>
    <row r="233" spans="1:10" s="118" customFormat="1" x14ac:dyDescent="0.2">
      <c r="A233" s="106"/>
      <c r="B233" s="446" t="s">
        <v>732</v>
      </c>
      <c r="C233" s="460"/>
      <c r="D233" s="446"/>
      <c r="E233" s="516"/>
      <c r="F233" s="446"/>
      <c r="G233" s="446"/>
      <c r="H233" s="447">
        <f>H229+H232</f>
        <v>0</v>
      </c>
      <c r="I233" s="445" t="str">
        <f>IF($C$8="","",H233/$C$8*1000)</f>
        <v/>
      </c>
      <c r="J233" s="152"/>
    </row>
    <row r="234" spans="1:10" s="145" customFormat="1" x14ac:dyDescent="0.2">
      <c r="A234" s="107" t="s">
        <v>88</v>
      </c>
      <c r="B234" s="26" t="s">
        <v>288</v>
      </c>
      <c r="C234" s="69"/>
      <c r="D234" s="138"/>
      <c r="E234" s="138"/>
      <c r="F234" s="26"/>
      <c r="G234" s="48"/>
      <c r="H234" s="27">
        <f>H218+H222+H225+H229+H232</f>
        <v>0</v>
      </c>
      <c r="I234" s="28" t="str">
        <f>IF($C$8="","",H234/$C$8*1000)</f>
        <v/>
      </c>
      <c r="J234" s="152"/>
    </row>
    <row r="235" spans="1:10" s="145" customFormat="1" x14ac:dyDescent="0.2">
      <c r="A235" s="107"/>
      <c r="B235" s="284"/>
      <c r="C235" s="63"/>
      <c r="D235" s="135"/>
      <c r="E235" s="135"/>
      <c r="F235" s="284"/>
      <c r="G235" s="47"/>
      <c r="H235" s="285"/>
      <c r="I235" s="25"/>
      <c r="J235" s="482"/>
    </row>
    <row r="236" spans="1:10" s="145" customFormat="1" x14ac:dyDescent="0.2">
      <c r="A236" s="107" t="s">
        <v>90</v>
      </c>
      <c r="B236" s="10" t="s">
        <v>89</v>
      </c>
      <c r="C236" s="66"/>
      <c r="D236" s="150"/>
      <c r="E236" s="150"/>
      <c r="F236" s="29"/>
      <c r="G236" s="51"/>
      <c r="H236" s="30"/>
      <c r="I236" s="25"/>
      <c r="J236" s="482"/>
    </row>
    <row r="237" spans="1:10" s="118" customFormat="1" ht="13.5" thickBot="1" x14ac:dyDescent="0.25">
      <c r="A237" s="106" t="s">
        <v>148</v>
      </c>
      <c r="B237" s="161" t="s">
        <v>27</v>
      </c>
      <c r="C237" s="78" t="s">
        <v>320</v>
      </c>
      <c r="D237" s="31"/>
      <c r="E237" s="31"/>
      <c r="F237" s="31"/>
      <c r="G237" s="43"/>
      <c r="H237" s="32"/>
      <c r="I237" s="117"/>
      <c r="J237" s="482"/>
    </row>
    <row r="238" spans="1:10" s="118" customFormat="1" ht="13.5" thickBot="1" x14ac:dyDescent="0.25">
      <c r="A238" s="106"/>
      <c r="B238" s="143"/>
      <c r="C238" s="62" t="s">
        <v>2</v>
      </c>
      <c r="D238" s="125">
        <v>1</v>
      </c>
      <c r="E238" s="147"/>
      <c r="F238" s="125">
        <f>E238*D238</f>
        <v>0</v>
      </c>
      <c r="G238" s="45">
        <v>4</v>
      </c>
      <c r="H238" s="137"/>
      <c r="I238" s="117"/>
      <c r="J238" s="482"/>
    </row>
    <row r="239" spans="1:10" s="118" customFormat="1" ht="13.5" thickBot="1" x14ac:dyDescent="0.25">
      <c r="A239" s="106"/>
      <c r="B239" s="207" t="s">
        <v>451</v>
      </c>
      <c r="C239" s="202"/>
      <c r="D239" s="203"/>
      <c r="E239" s="203"/>
      <c r="F239" s="203">
        <f>SUM(F238)</f>
        <v>0</v>
      </c>
      <c r="G239" s="196">
        <v>4</v>
      </c>
      <c r="H239" s="197">
        <f>F239/G239</f>
        <v>0</v>
      </c>
      <c r="I239" s="198" t="str">
        <f>IF($C$8="","",H239/$C$8*1000)</f>
        <v/>
      </c>
      <c r="J239" s="152"/>
    </row>
    <row r="240" spans="1:10" s="118" customFormat="1" ht="13.5" thickBot="1" x14ac:dyDescent="0.25">
      <c r="A240" s="106"/>
      <c r="B240" s="311"/>
      <c r="C240" s="309" t="s">
        <v>216</v>
      </c>
      <c r="D240" s="241">
        <v>7.4999999999999997E-2</v>
      </c>
      <c r="E240" s="147"/>
      <c r="F240" s="125">
        <f>E240*D240</f>
        <v>0</v>
      </c>
      <c r="G240" s="310">
        <v>0.22500000000000001</v>
      </c>
      <c r="H240" s="122"/>
      <c r="I240" s="154"/>
      <c r="J240" s="482"/>
    </row>
    <row r="241" spans="1:10" s="118" customFormat="1" x14ac:dyDescent="0.2">
      <c r="A241" s="106"/>
      <c r="B241" s="207" t="s">
        <v>452</v>
      </c>
      <c r="C241" s="202"/>
      <c r="D241" s="203"/>
      <c r="E241" s="203"/>
      <c r="F241" s="203">
        <f>SUM(F240)</f>
        <v>0</v>
      </c>
      <c r="G241" s="204">
        <v>0.22500000000000001</v>
      </c>
      <c r="H241" s="197">
        <f>F241/G241</f>
        <v>0</v>
      </c>
      <c r="I241" s="198" t="str">
        <f>IF($C$8="","",H241/$C$8*1000)</f>
        <v/>
      </c>
      <c r="J241" s="152"/>
    </row>
    <row r="242" spans="1:10" s="118" customFormat="1" x14ac:dyDescent="0.2">
      <c r="A242" s="106"/>
      <c r="B242" s="155" t="s">
        <v>453</v>
      </c>
      <c r="C242" s="72"/>
      <c r="D242" s="156"/>
      <c r="E242" s="156"/>
      <c r="F242" s="156"/>
      <c r="G242" s="52"/>
      <c r="H242" s="157">
        <f>H239+H241</f>
        <v>0</v>
      </c>
      <c r="I242" s="209" t="str">
        <f>IF($C$8="","",H242/$C$8*1000)</f>
        <v/>
      </c>
      <c r="J242" s="152"/>
    </row>
    <row r="243" spans="1:10" s="118" customFormat="1" x14ac:dyDescent="0.2">
      <c r="A243" s="252" t="s">
        <v>86</v>
      </c>
      <c r="B243" s="246" t="s">
        <v>223</v>
      </c>
      <c r="C243" s="247"/>
      <c r="D243" s="246"/>
      <c r="E243" s="246"/>
      <c r="F243" s="246"/>
      <c r="G243" s="248"/>
      <c r="H243" s="249">
        <f>H212+H234+H242</f>
        <v>0</v>
      </c>
      <c r="I243" s="250" t="str">
        <f>IF($C$8="","",H243/$C$8*1000)</f>
        <v/>
      </c>
      <c r="J243" s="14"/>
    </row>
    <row r="244" spans="1:10" s="118" customFormat="1" x14ac:dyDescent="0.2">
      <c r="A244" s="106"/>
      <c r="B244" s="138" t="s">
        <v>231</v>
      </c>
      <c r="C244" s="69"/>
      <c r="D244" s="138"/>
      <c r="E244" s="138"/>
      <c r="F244" s="138"/>
      <c r="G244" s="48"/>
      <c r="H244" s="33">
        <f>H107+H243</f>
        <v>0</v>
      </c>
      <c r="I244" s="109" t="str">
        <f>IF($C$8="","",H244/$C$8*1000)</f>
        <v/>
      </c>
      <c r="J244" s="152"/>
    </row>
    <row r="245" spans="1:10" s="118" customFormat="1" x14ac:dyDescent="0.2">
      <c r="A245" s="106"/>
      <c r="B245" s="135"/>
      <c r="C245" s="63"/>
      <c r="D245" s="135"/>
      <c r="E245" s="135"/>
      <c r="F245" s="135"/>
      <c r="G245" s="47"/>
      <c r="H245" s="9"/>
      <c r="I245" s="117"/>
      <c r="J245" s="482"/>
    </row>
    <row r="246" spans="1:10" s="118" customFormat="1" x14ac:dyDescent="0.2">
      <c r="A246" s="106" t="s">
        <v>91</v>
      </c>
      <c r="B246" s="3" t="s">
        <v>28</v>
      </c>
      <c r="C246" s="60"/>
      <c r="G246" s="41"/>
      <c r="H246" s="116"/>
      <c r="I246" s="116"/>
      <c r="J246" s="482"/>
    </row>
    <row r="247" spans="1:10" s="118" customFormat="1" ht="13.5" thickBot="1" x14ac:dyDescent="0.25">
      <c r="A247" s="106" t="s">
        <v>212</v>
      </c>
      <c r="B247" s="84" t="s">
        <v>213</v>
      </c>
      <c r="C247" s="74"/>
      <c r="D247" s="171"/>
      <c r="E247" s="171"/>
      <c r="F247" s="171"/>
      <c r="G247" s="55"/>
      <c r="H247" s="172"/>
      <c r="I247" s="116"/>
      <c r="J247" s="482"/>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52"/>
    </row>
    <row r="249" spans="1:10" s="118" customFormat="1" ht="13.5" thickBot="1" x14ac:dyDescent="0.25">
      <c r="A249" s="106" t="s">
        <v>149</v>
      </c>
      <c r="B249" s="161" t="s">
        <v>29</v>
      </c>
      <c r="C249" s="64"/>
      <c r="D249" s="140"/>
      <c r="E249" s="31"/>
      <c r="F249" s="34"/>
      <c r="G249" s="49"/>
      <c r="H249" s="35"/>
      <c r="I249" s="25"/>
      <c r="J249" s="482"/>
    </row>
    <row r="250" spans="1:10" s="118" customFormat="1" x14ac:dyDescent="0.2">
      <c r="A250" s="106"/>
      <c r="B250" s="143"/>
      <c r="C250" s="62" t="s">
        <v>3</v>
      </c>
      <c r="D250" s="125">
        <v>0.05</v>
      </c>
      <c r="E250" s="126"/>
      <c r="F250" s="125">
        <f>E250*D250</f>
        <v>0</v>
      </c>
      <c r="G250" s="45">
        <v>0.1</v>
      </c>
      <c r="H250" s="127"/>
      <c r="I250" s="116"/>
      <c r="J250" s="482"/>
    </row>
    <row r="251" spans="1:10" s="118" customFormat="1" ht="13.5" thickBot="1" x14ac:dyDescent="0.25">
      <c r="A251" s="106"/>
      <c r="B251" s="143"/>
      <c r="C251" s="62" t="s">
        <v>3</v>
      </c>
      <c r="D251" s="125">
        <v>0.1</v>
      </c>
      <c r="E251" s="129"/>
      <c r="F251" s="125">
        <f>E251*D251</f>
        <v>0</v>
      </c>
      <c r="G251" s="45">
        <v>0.1</v>
      </c>
      <c r="H251" s="127"/>
      <c r="I251" s="116"/>
      <c r="J251" s="482"/>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52"/>
    </row>
    <row r="253" spans="1:10" s="118" customFormat="1" ht="13.5" thickBot="1" x14ac:dyDescent="0.25">
      <c r="A253" s="106"/>
      <c r="B253" s="124"/>
      <c r="C253" s="63" t="s">
        <v>2</v>
      </c>
      <c r="D253" s="125">
        <v>0.1</v>
      </c>
      <c r="E253" s="147"/>
      <c r="F253" s="125">
        <f>E253*D253</f>
        <v>0</v>
      </c>
      <c r="G253" s="45">
        <v>0.1</v>
      </c>
      <c r="H253" s="137"/>
      <c r="I253" s="117"/>
      <c r="J253" s="482"/>
    </row>
    <row r="254" spans="1:10" s="118" customFormat="1" x14ac:dyDescent="0.2">
      <c r="A254" s="106"/>
      <c r="B254" s="193" t="s">
        <v>444</v>
      </c>
      <c r="C254" s="194"/>
      <c r="D254" s="195"/>
      <c r="E254" s="195"/>
      <c r="F254" s="195">
        <f>SUM(F253)</f>
        <v>0</v>
      </c>
      <c r="G254" s="196">
        <v>0.1</v>
      </c>
      <c r="H254" s="197">
        <f>F254/G254</f>
        <v>0</v>
      </c>
      <c r="I254" s="198" t="str">
        <f>IF($C$8="","",H254/$C$8*1000)</f>
        <v/>
      </c>
      <c r="J254" s="152"/>
    </row>
    <row r="255" spans="1:10" s="118" customFormat="1" x14ac:dyDescent="0.2">
      <c r="A255" s="106"/>
      <c r="B255" s="158" t="s">
        <v>289</v>
      </c>
      <c r="C255" s="70"/>
      <c r="D255" s="159"/>
      <c r="E255" s="159"/>
      <c r="F255" s="159">
        <f>F252+F254</f>
        <v>0</v>
      </c>
      <c r="G255" s="53">
        <v>0.1</v>
      </c>
      <c r="H255" s="165">
        <f>F255/G255</f>
        <v>0</v>
      </c>
      <c r="I255" s="192" t="str">
        <f>IF($C$8="","",H255/$C$8*1000)</f>
        <v/>
      </c>
      <c r="J255" s="152"/>
    </row>
    <row r="256" spans="1:10" s="118" customFormat="1" ht="13.5" thickBot="1" x14ac:dyDescent="0.25">
      <c r="A256" s="106" t="s">
        <v>150</v>
      </c>
      <c r="B256" s="161" t="s">
        <v>30</v>
      </c>
      <c r="C256" s="64"/>
      <c r="D256" s="140"/>
      <c r="E256" s="31"/>
      <c r="F256" s="34"/>
      <c r="G256" s="49"/>
      <c r="H256" s="35"/>
      <c r="I256" s="25"/>
      <c r="J256" s="482"/>
    </row>
    <row r="257" spans="1:10" s="118" customFormat="1" x14ac:dyDescent="0.2">
      <c r="A257" s="106"/>
      <c r="B257" s="143"/>
      <c r="C257" s="63" t="s">
        <v>3</v>
      </c>
      <c r="D257" s="315">
        <v>0.15</v>
      </c>
      <c r="E257" s="126"/>
      <c r="F257" s="318">
        <f>E257*D257</f>
        <v>0</v>
      </c>
      <c r="G257" s="47">
        <v>0.6</v>
      </c>
      <c r="H257" s="162"/>
      <c r="J257" s="482"/>
    </row>
    <row r="258" spans="1:10" s="118" customFormat="1" ht="13.5" thickBot="1" x14ac:dyDescent="0.25">
      <c r="A258" s="106"/>
      <c r="B258" s="143"/>
      <c r="C258" s="63" t="s">
        <v>3</v>
      </c>
      <c r="D258" s="135">
        <v>0.3</v>
      </c>
      <c r="E258" s="129"/>
      <c r="F258" s="318">
        <f>E258*D258</f>
        <v>0</v>
      </c>
      <c r="G258" s="47">
        <v>0.6</v>
      </c>
      <c r="H258" s="137"/>
      <c r="I258" s="117"/>
      <c r="J258" s="482"/>
    </row>
    <row r="259" spans="1:10" s="118" customFormat="1" x14ac:dyDescent="0.2">
      <c r="A259" s="106"/>
      <c r="B259" s="132" t="s">
        <v>465</v>
      </c>
      <c r="C259" s="67"/>
      <c r="D259" s="6"/>
      <c r="E259" s="156"/>
      <c r="F259" s="6">
        <f>SUM(F257:F258)</f>
        <v>0</v>
      </c>
      <c r="G259" s="46">
        <v>0.6</v>
      </c>
      <c r="H259" s="134">
        <f>F259/G259</f>
        <v>0</v>
      </c>
      <c r="I259" s="192" t="str">
        <f>IF($C$8="","",H259/$C$8*1000)</f>
        <v/>
      </c>
      <c r="J259" s="152"/>
    </row>
    <row r="260" spans="1:10" s="118" customFormat="1" ht="13.5" thickBot="1" x14ac:dyDescent="0.25">
      <c r="A260" s="106" t="s">
        <v>214</v>
      </c>
      <c r="B260" s="124" t="s">
        <v>215</v>
      </c>
      <c r="C260" s="63"/>
      <c r="D260" s="135"/>
      <c r="E260" s="135"/>
      <c r="F260" s="135"/>
      <c r="G260" s="47"/>
      <c r="H260" s="137"/>
      <c r="I260" s="116"/>
      <c r="J260" s="482"/>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52"/>
    </row>
    <row r="262" spans="1:10" s="118" customFormat="1" ht="13.5" thickBot="1" x14ac:dyDescent="0.25">
      <c r="A262" s="106" t="s">
        <v>151</v>
      </c>
      <c r="B262" s="161" t="s">
        <v>31</v>
      </c>
      <c r="C262" s="64"/>
      <c r="D262" s="140"/>
      <c r="E262" s="31"/>
      <c r="F262" s="34"/>
      <c r="G262" s="49"/>
      <c r="H262" s="35"/>
      <c r="I262" s="25"/>
      <c r="J262" s="482"/>
    </row>
    <row r="263" spans="1:10" s="118" customFormat="1" x14ac:dyDescent="0.2">
      <c r="A263" s="106"/>
      <c r="B263" s="143"/>
      <c r="C263" s="62" t="s">
        <v>3</v>
      </c>
      <c r="D263" s="125">
        <v>0.05</v>
      </c>
      <c r="E263" s="126"/>
      <c r="F263" s="125">
        <f>E263*D263</f>
        <v>0</v>
      </c>
      <c r="G263" s="45">
        <v>0.2</v>
      </c>
      <c r="H263" s="127"/>
      <c r="I263" s="116"/>
      <c r="J263" s="482"/>
    </row>
    <row r="264" spans="1:10" s="118" customFormat="1" ht="13.5" thickBot="1" x14ac:dyDescent="0.25">
      <c r="A264" s="106"/>
      <c r="B264" s="143"/>
      <c r="C264" s="62" t="s">
        <v>3</v>
      </c>
      <c r="D264" s="125">
        <v>0.1</v>
      </c>
      <c r="E264" s="129"/>
      <c r="F264" s="125">
        <f>E264*D264</f>
        <v>0</v>
      </c>
      <c r="G264" s="45">
        <v>0.2</v>
      </c>
      <c r="H264" s="127"/>
      <c r="I264" s="116"/>
      <c r="J264" s="482"/>
    </row>
    <row r="265" spans="1:10" s="118" customFormat="1" x14ac:dyDescent="0.2">
      <c r="A265" s="106"/>
      <c r="B265" s="132" t="s">
        <v>290</v>
      </c>
      <c r="C265" s="67"/>
      <c r="D265" s="6"/>
      <c r="E265" s="6"/>
      <c r="F265" s="6">
        <f>SUM(F263:F264)</f>
        <v>0</v>
      </c>
      <c r="G265" s="46">
        <v>0.2</v>
      </c>
      <c r="H265" s="134">
        <f>F265/G265</f>
        <v>0</v>
      </c>
      <c r="I265" s="192" t="str">
        <f>IF($C$8="","",H265/$C$8*1000)</f>
        <v/>
      </c>
      <c r="J265" s="152"/>
    </row>
    <row r="266" spans="1:10" s="118" customFormat="1" ht="13.5" thickBot="1" x14ac:dyDescent="0.25">
      <c r="A266" s="107" t="s">
        <v>152</v>
      </c>
      <c r="B266" s="139" t="s">
        <v>122</v>
      </c>
      <c r="C266" s="64"/>
      <c r="D266" s="140"/>
      <c r="E266" s="140"/>
      <c r="F266" s="140"/>
      <c r="G266" s="49"/>
      <c r="H266" s="141"/>
      <c r="I266" s="116"/>
      <c r="J266" s="482"/>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52"/>
    </row>
    <row r="268" spans="1:10" s="118" customFormat="1" x14ac:dyDescent="0.2">
      <c r="A268" s="252" t="s">
        <v>224</v>
      </c>
      <c r="B268" s="246" t="s">
        <v>291</v>
      </c>
      <c r="C268" s="247"/>
      <c r="D268" s="246"/>
      <c r="E268" s="246"/>
      <c r="F268" s="246"/>
      <c r="G268" s="248"/>
      <c r="H268" s="249">
        <f>H248+H255+H259+H261+H265+H267</f>
        <v>0</v>
      </c>
      <c r="I268" s="250" t="str">
        <f>IF($C$8="","",H268/$C$8*1000)</f>
        <v/>
      </c>
      <c r="J268" s="14"/>
    </row>
    <row r="269" spans="1:10" s="118" customFormat="1" x14ac:dyDescent="0.2">
      <c r="A269" s="106"/>
      <c r="B269" s="135"/>
      <c r="C269" s="63"/>
      <c r="D269" s="135"/>
      <c r="E269" s="135"/>
      <c r="F269" s="135"/>
      <c r="G269" s="47"/>
      <c r="H269" s="152"/>
      <c r="I269" s="117"/>
      <c r="J269" s="482"/>
    </row>
    <row r="270" spans="1:10" s="118" customFormat="1" x14ac:dyDescent="0.2">
      <c r="A270" s="106" t="s">
        <v>92</v>
      </c>
      <c r="B270" s="10" t="s">
        <v>32</v>
      </c>
      <c r="C270" s="66"/>
      <c r="D270" s="150"/>
      <c r="E270" s="150"/>
      <c r="F270" s="150"/>
      <c r="G270" s="51"/>
      <c r="H270" s="151"/>
      <c r="I270" s="117"/>
      <c r="J270" s="482"/>
    </row>
    <row r="271" spans="1:10" s="118" customFormat="1" ht="13.5" thickBot="1" x14ac:dyDescent="0.25">
      <c r="A271" s="106" t="s">
        <v>153</v>
      </c>
      <c r="B271" s="139" t="s">
        <v>107</v>
      </c>
      <c r="C271" s="63"/>
      <c r="D271" s="135"/>
      <c r="E271" s="135"/>
      <c r="F271" s="135"/>
      <c r="G271" s="47"/>
      <c r="H271" s="141"/>
      <c r="I271" s="117"/>
      <c r="J271" s="482"/>
    </row>
    <row r="272" spans="1:10" s="118" customFormat="1" x14ac:dyDescent="0.2">
      <c r="A272" s="106"/>
      <c r="B272" s="143"/>
      <c r="C272" s="62" t="s">
        <v>3</v>
      </c>
      <c r="D272" s="125">
        <v>0.4</v>
      </c>
      <c r="E272" s="126"/>
      <c r="F272" s="125">
        <f>E272*D272</f>
        <v>0</v>
      </c>
      <c r="G272" s="45">
        <v>1.6</v>
      </c>
      <c r="H272" s="127"/>
      <c r="I272" s="116"/>
      <c r="J272" s="482"/>
    </row>
    <row r="273" spans="1:10" s="118" customFormat="1" x14ac:dyDescent="0.2">
      <c r="A273" s="106"/>
      <c r="B273" s="124"/>
      <c r="C273" s="62" t="s">
        <v>3</v>
      </c>
      <c r="D273" s="135">
        <v>0.8</v>
      </c>
      <c r="E273" s="128"/>
      <c r="F273" s="125">
        <f>E273*D273</f>
        <v>0</v>
      </c>
      <c r="G273" s="45">
        <v>1.6</v>
      </c>
      <c r="H273" s="127"/>
      <c r="I273" s="116"/>
      <c r="J273" s="482"/>
    </row>
    <row r="274" spans="1:10" s="118" customFormat="1" ht="13.5" thickBot="1" x14ac:dyDescent="0.25">
      <c r="A274" s="106"/>
      <c r="B274" s="5" t="s">
        <v>73</v>
      </c>
      <c r="C274" s="62" t="s">
        <v>3</v>
      </c>
      <c r="D274" s="135">
        <v>4</v>
      </c>
      <c r="E274" s="128"/>
      <c r="F274" s="125">
        <f>E274*D274</f>
        <v>0</v>
      </c>
      <c r="G274" s="45">
        <v>1.6</v>
      </c>
      <c r="H274" s="137"/>
      <c r="I274" s="116"/>
      <c r="J274" s="482"/>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52"/>
    </row>
    <row r="276" spans="1:10" s="118" customFormat="1" ht="13.5" thickBot="1" x14ac:dyDescent="0.25">
      <c r="A276" s="106"/>
      <c r="B276" s="124"/>
      <c r="C276" s="63" t="s">
        <v>2</v>
      </c>
      <c r="D276" s="135">
        <v>0.4</v>
      </c>
      <c r="E276" s="129"/>
      <c r="F276" s="125">
        <f>E276*D276</f>
        <v>0</v>
      </c>
      <c r="G276" s="45">
        <v>1.6</v>
      </c>
      <c r="H276" s="127"/>
      <c r="I276" s="116"/>
      <c r="J276" s="482"/>
    </row>
    <row r="277" spans="1:10" s="118" customFormat="1" x14ac:dyDescent="0.2">
      <c r="A277" s="106"/>
      <c r="B277" s="201" t="s">
        <v>293</v>
      </c>
      <c r="C277" s="194"/>
      <c r="D277" s="195"/>
      <c r="E277" s="234"/>
      <c r="F277" s="195">
        <f>SUM(F276)</f>
        <v>0</v>
      </c>
      <c r="G277" s="196">
        <v>1.6</v>
      </c>
      <c r="H277" s="197">
        <f>F277/G277</f>
        <v>0</v>
      </c>
      <c r="I277" s="198" t="str">
        <f>IF($C$8="","",H277/$C$8*1000)</f>
        <v/>
      </c>
      <c r="J277" s="152"/>
    </row>
    <row r="278" spans="1:10" s="118" customFormat="1" x14ac:dyDescent="0.2">
      <c r="A278" s="106"/>
      <c r="B278" s="132" t="s">
        <v>294</v>
      </c>
      <c r="C278" s="67"/>
      <c r="D278" s="6"/>
      <c r="E278" s="156"/>
      <c r="F278" s="6">
        <f>F275+F277</f>
        <v>0</v>
      </c>
      <c r="G278" s="46">
        <v>1.6</v>
      </c>
      <c r="H278" s="134">
        <f>F278/G278</f>
        <v>0</v>
      </c>
      <c r="I278" s="192" t="str">
        <f>IF($C$8="","",H278/$C$8*1000)</f>
        <v/>
      </c>
      <c r="J278" s="152"/>
    </row>
    <row r="279" spans="1:10" s="118" customFormat="1" ht="13.5" thickBot="1" x14ac:dyDescent="0.25">
      <c r="A279" s="106" t="s">
        <v>705</v>
      </c>
      <c r="B279" s="84" t="s">
        <v>706</v>
      </c>
      <c r="C279" s="63"/>
      <c r="D279" s="135"/>
      <c r="E279" s="120"/>
      <c r="F279" s="135"/>
      <c r="G279" s="47"/>
      <c r="H279" s="141"/>
      <c r="I279" s="117"/>
      <c r="J279" s="482"/>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52"/>
    </row>
    <row r="281" spans="1:10" s="118" customFormat="1" ht="13.5" thickBot="1" x14ac:dyDescent="0.25">
      <c r="A281" s="106" t="s">
        <v>154</v>
      </c>
      <c r="B281" s="161" t="s">
        <v>33</v>
      </c>
      <c r="C281" s="63"/>
      <c r="D281" s="135"/>
      <c r="E281" s="120"/>
      <c r="F281" s="135"/>
      <c r="G281" s="47"/>
      <c r="H281" s="141"/>
      <c r="I281" s="117"/>
      <c r="J281" s="482"/>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52"/>
    </row>
    <row r="283" spans="1:10" s="118" customFormat="1" ht="13.5" thickBot="1" x14ac:dyDescent="0.25">
      <c r="A283" s="106" t="s">
        <v>211</v>
      </c>
      <c r="B283" s="161" t="s">
        <v>228</v>
      </c>
      <c r="C283" s="79"/>
      <c r="D283" s="171"/>
      <c r="E283" s="120"/>
      <c r="F283" s="140"/>
      <c r="G283" s="55"/>
      <c r="H283" s="141"/>
      <c r="I283" s="116"/>
      <c r="J283" s="482"/>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52"/>
    </row>
    <row r="285" spans="1:10" s="118" customFormat="1" x14ac:dyDescent="0.2">
      <c r="A285" s="252" t="s">
        <v>92</v>
      </c>
      <c r="B285" s="246" t="s">
        <v>295</v>
      </c>
      <c r="C285" s="247"/>
      <c r="D285" s="246"/>
      <c r="E285" s="253"/>
      <c r="F285" s="246"/>
      <c r="G285" s="248"/>
      <c r="H285" s="249">
        <f>H278+H280+H282+H284</f>
        <v>0</v>
      </c>
      <c r="I285" s="250" t="str">
        <f>IF($C$8="","",H285/$C$8*1000)</f>
        <v/>
      </c>
      <c r="J285" s="14"/>
    </row>
    <row r="286" spans="1:10" s="118" customFormat="1" x14ac:dyDescent="0.2">
      <c r="A286" s="106"/>
      <c r="B286" s="135"/>
      <c r="C286" s="63"/>
      <c r="D286" s="135"/>
      <c r="E286" s="135"/>
      <c r="F286" s="135"/>
      <c r="G286" s="47"/>
      <c r="H286" s="152"/>
      <c r="I286" s="117"/>
      <c r="J286" s="482"/>
    </row>
    <row r="287" spans="1:10" s="118" customFormat="1" x14ac:dyDescent="0.2">
      <c r="A287" s="106" t="s">
        <v>232</v>
      </c>
      <c r="B287" s="13" t="s">
        <v>406</v>
      </c>
      <c r="C287" s="63"/>
      <c r="D287" s="135"/>
      <c r="E287" s="135"/>
      <c r="F287" s="135"/>
      <c r="G287" s="47"/>
      <c r="H287" s="152"/>
      <c r="I287" s="117"/>
      <c r="J287" s="482"/>
    </row>
    <row r="288" spans="1:10" s="118" customFormat="1" x14ac:dyDescent="0.2">
      <c r="A288" s="106" t="s">
        <v>93</v>
      </c>
      <c r="B288" s="16" t="s">
        <v>485</v>
      </c>
      <c r="C288" s="66"/>
      <c r="D288" s="150"/>
      <c r="E288" s="150"/>
      <c r="F288" s="150"/>
      <c r="G288" s="51"/>
      <c r="H288" s="151"/>
      <c r="I288" s="117"/>
      <c r="J288" s="482"/>
    </row>
    <row r="289" spans="1:10" s="118" customFormat="1" ht="13.5" thickBot="1" x14ac:dyDescent="0.25">
      <c r="A289" s="106" t="s">
        <v>155</v>
      </c>
      <c r="B289" s="139" t="s">
        <v>34</v>
      </c>
      <c r="C289" s="76"/>
      <c r="D289" s="145"/>
      <c r="E289" s="145"/>
      <c r="F289" s="145"/>
      <c r="G289" s="57"/>
      <c r="H289" s="117"/>
      <c r="I289" s="144"/>
      <c r="J289" s="482"/>
    </row>
    <row r="290" spans="1:10" s="118" customFormat="1" x14ac:dyDescent="0.2">
      <c r="A290" s="107"/>
      <c r="B290" s="143"/>
      <c r="C290" s="62" t="s">
        <v>3</v>
      </c>
      <c r="D290" s="125">
        <v>0.125</v>
      </c>
      <c r="E290" s="126"/>
      <c r="F290" s="125">
        <f>E290*D290</f>
        <v>0</v>
      </c>
      <c r="G290" s="45">
        <v>1</v>
      </c>
      <c r="H290" s="174"/>
      <c r="I290" s="153"/>
      <c r="J290" s="482"/>
    </row>
    <row r="291" spans="1:10" s="118" customFormat="1" x14ac:dyDescent="0.2">
      <c r="A291" s="107"/>
      <c r="B291" s="124"/>
      <c r="C291" s="62" t="s">
        <v>3</v>
      </c>
      <c r="D291" s="125">
        <v>0.25</v>
      </c>
      <c r="E291" s="128"/>
      <c r="F291" s="125">
        <f>E291*D291</f>
        <v>0</v>
      </c>
      <c r="G291" s="45">
        <v>1</v>
      </c>
      <c r="H291" s="127"/>
      <c r="I291" s="116"/>
      <c r="J291" s="482"/>
    </row>
    <row r="292" spans="1:10" s="118" customFormat="1" x14ac:dyDescent="0.2">
      <c r="A292" s="107"/>
      <c r="B292" s="124"/>
      <c r="C292" s="62" t="s">
        <v>3</v>
      </c>
      <c r="D292" s="125">
        <v>0.5</v>
      </c>
      <c r="E292" s="128"/>
      <c r="F292" s="125">
        <f>E292*D292</f>
        <v>0</v>
      </c>
      <c r="G292" s="45">
        <v>1</v>
      </c>
      <c r="H292" s="127"/>
      <c r="I292" s="116"/>
      <c r="J292" s="482"/>
    </row>
    <row r="293" spans="1:10" s="118" customFormat="1" ht="13.5" thickBot="1" x14ac:dyDescent="0.25">
      <c r="A293" s="107"/>
      <c r="B293" s="124"/>
      <c r="C293" s="62" t="s">
        <v>3</v>
      </c>
      <c r="D293" s="125">
        <v>1</v>
      </c>
      <c r="E293" s="128"/>
      <c r="F293" s="125">
        <f>E293*D293</f>
        <v>0</v>
      </c>
      <c r="G293" s="45">
        <v>1</v>
      </c>
      <c r="H293" s="127"/>
      <c r="I293" s="116"/>
      <c r="J293" s="482"/>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52"/>
    </row>
    <row r="295" spans="1:10" s="118" customFormat="1" x14ac:dyDescent="0.2">
      <c r="A295" s="107"/>
      <c r="B295" s="143"/>
      <c r="C295" s="62" t="s">
        <v>2</v>
      </c>
      <c r="D295" s="125">
        <v>0.5</v>
      </c>
      <c r="E295" s="128"/>
      <c r="F295" s="125">
        <f>E295*D295</f>
        <v>0</v>
      </c>
      <c r="G295" s="45">
        <v>1</v>
      </c>
      <c r="H295" s="127"/>
      <c r="I295" s="116"/>
      <c r="J295" s="482"/>
    </row>
    <row r="296" spans="1:10" s="118" customFormat="1" ht="13.5" thickBot="1" x14ac:dyDescent="0.25">
      <c r="A296" s="107"/>
      <c r="B296" s="143"/>
      <c r="C296" s="62" t="s">
        <v>2</v>
      </c>
      <c r="D296" s="125">
        <v>1</v>
      </c>
      <c r="E296" s="129"/>
      <c r="F296" s="125">
        <f>E296*D296</f>
        <v>0</v>
      </c>
      <c r="G296" s="45">
        <v>1</v>
      </c>
      <c r="H296" s="127"/>
      <c r="I296" s="116"/>
      <c r="J296" s="482"/>
    </row>
    <row r="297" spans="1:10" s="118" customFormat="1" x14ac:dyDescent="0.2">
      <c r="A297" s="107"/>
      <c r="B297" s="201" t="s">
        <v>297</v>
      </c>
      <c r="C297" s="194"/>
      <c r="D297" s="195"/>
      <c r="E297" s="234"/>
      <c r="F297" s="195">
        <f>SUM(F295:F296)</f>
        <v>0</v>
      </c>
      <c r="G297" s="196">
        <v>1</v>
      </c>
      <c r="H297" s="197">
        <f>F297/G297</f>
        <v>0</v>
      </c>
      <c r="I297" s="198" t="str">
        <f>IF(C8="","",H297/$C$8*1000)</f>
        <v/>
      </c>
      <c r="J297" s="152"/>
    </row>
    <row r="298" spans="1:10" s="118" customFormat="1" x14ac:dyDescent="0.2">
      <c r="A298" s="107"/>
      <c r="B298" s="11" t="s">
        <v>298</v>
      </c>
      <c r="C298" s="70"/>
      <c r="D298" s="159"/>
      <c r="E298" s="233"/>
      <c r="F298" s="159">
        <f>F294+F297</f>
        <v>0</v>
      </c>
      <c r="G298" s="53">
        <v>1</v>
      </c>
      <c r="H298" s="165">
        <f>F298/G298</f>
        <v>0</v>
      </c>
      <c r="I298" s="192" t="str">
        <f>IF(C8="","",H298/$C$8*1000)</f>
        <v/>
      </c>
      <c r="J298" s="152"/>
    </row>
    <row r="299" spans="1:10" s="118" customFormat="1" x14ac:dyDescent="0.2">
      <c r="A299" s="106" t="s">
        <v>156</v>
      </c>
      <c r="B299" s="139" t="s">
        <v>121</v>
      </c>
      <c r="C299" s="68"/>
      <c r="D299" s="31"/>
      <c r="E299" s="31"/>
      <c r="F299" s="31"/>
      <c r="G299" s="43"/>
      <c r="H299" s="141"/>
      <c r="I299" s="116"/>
      <c r="J299" s="482"/>
    </row>
    <row r="300" spans="1:10" s="118" customFormat="1" ht="13.5" thickBot="1" x14ac:dyDescent="0.25">
      <c r="A300" s="106"/>
      <c r="B300" s="5"/>
      <c r="C300" s="61"/>
      <c r="D300" s="123" t="s">
        <v>120</v>
      </c>
      <c r="E300" s="120"/>
      <c r="F300" s="120"/>
      <c r="G300" s="44"/>
      <c r="H300" s="137"/>
      <c r="I300" s="116"/>
      <c r="J300" s="482"/>
    </row>
    <row r="301" spans="1:10" s="118" customFormat="1" x14ac:dyDescent="0.2">
      <c r="A301" s="106"/>
      <c r="B301" s="5" t="s">
        <v>114</v>
      </c>
      <c r="C301" s="62" t="s">
        <v>3</v>
      </c>
      <c r="D301" s="125">
        <v>1.5</v>
      </c>
      <c r="E301" s="126"/>
      <c r="F301" s="125">
        <f>E301*D301</f>
        <v>0</v>
      </c>
      <c r="G301" s="45">
        <v>9.6</v>
      </c>
      <c r="H301" s="127"/>
      <c r="I301" s="116"/>
      <c r="J301" s="482"/>
    </row>
    <row r="302" spans="1:10" s="118" customFormat="1" ht="13.5" thickBot="1" x14ac:dyDescent="0.25">
      <c r="A302" s="106"/>
      <c r="B302" s="5" t="s">
        <v>114</v>
      </c>
      <c r="C302" s="62" t="s">
        <v>3</v>
      </c>
      <c r="D302" s="125">
        <v>3</v>
      </c>
      <c r="E302" s="128"/>
      <c r="F302" s="125">
        <f>E302*D302</f>
        <v>0</v>
      </c>
      <c r="G302" s="45">
        <v>9.6</v>
      </c>
      <c r="H302" s="127"/>
      <c r="I302" s="116"/>
      <c r="J302" s="482"/>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52"/>
    </row>
    <row r="304" spans="1:10" s="118" customFormat="1" ht="13.5" thickBot="1" x14ac:dyDescent="0.25">
      <c r="A304" s="106"/>
      <c r="B304" s="143"/>
      <c r="C304" s="62" t="s">
        <v>2</v>
      </c>
      <c r="D304" s="125">
        <v>1.5</v>
      </c>
      <c r="E304" s="147"/>
      <c r="F304" s="125">
        <f>E304*D304</f>
        <v>0</v>
      </c>
      <c r="G304" s="45">
        <v>9.6</v>
      </c>
      <c r="H304" s="127"/>
      <c r="I304" s="116"/>
      <c r="J304" s="482"/>
    </row>
    <row r="305" spans="1:10" s="118" customFormat="1" x14ac:dyDescent="0.2">
      <c r="A305" s="106"/>
      <c r="B305" s="201" t="s">
        <v>300</v>
      </c>
      <c r="C305" s="194"/>
      <c r="D305" s="195"/>
      <c r="E305" s="203"/>
      <c r="F305" s="195">
        <f>SUM(F304)</f>
        <v>0</v>
      </c>
      <c r="G305" s="196">
        <v>9.6</v>
      </c>
      <c r="H305" s="197">
        <f>F305/G305</f>
        <v>0</v>
      </c>
      <c r="I305" s="198" t="str">
        <f>IF(C8="","",H305/$C$8*1000)</f>
        <v/>
      </c>
      <c r="J305" s="152"/>
    </row>
    <row r="306" spans="1:10" s="118" customFormat="1" x14ac:dyDescent="0.2">
      <c r="A306" s="106"/>
      <c r="B306" s="132" t="s">
        <v>301</v>
      </c>
      <c r="C306" s="67"/>
      <c r="D306" s="6"/>
      <c r="E306" s="156"/>
      <c r="F306" s="6">
        <f>F303+F305</f>
        <v>0</v>
      </c>
      <c r="G306" s="46">
        <v>9.6</v>
      </c>
      <c r="H306" s="134">
        <f>F306/G306</f>
        <v>0</v>
      </c>
      <c r="I306" s="192" t="str">
        <f>IF(C8="","",H306/$C$8*1000)</f>
        <v/>
      </c>
      <c r="J306" s="152"/>
    </row>
    <row r="307" spans="1:10" s="118" customFormat="1" ht="13.5" thickBot="1" x14ac:dyDescent="0.25">
      <c r="A307" s="106" t="s">
        <v>157</v>
      </c>
      <c r="B307" s="161" t="s">
        <v>302</v>
      </c>
      <c r="C307" s="64"/>
      <c r="D307" s="175" t="s">
        <v>120</v>
      </c>
      <c r="E307" s="31"/>
      <c r="F307" s="140"/>
      <c r="G307" s="49"/>
      <c r="H307" s="141"/>
      <c r="I307" s="117"/>
      <c r="J307" s="482"/>
    </row>
    <row r="308" spans="1:10" s="118" customFormat="1" x14ac:dyDescent="0.2">
      <c r="A308" s="106"/>
      <c r="B308" s="38" t="s">
        <v>115</v>
      </c>
      <c r="C308" s="62" t="s">
        <v>3</v>
      </c>
      <c r="D308" s="176">
        <v>0.75</v>
      </c>
      <c r="E308" s="126"/>
      <c r="F308" s="125">
        <f>E308*D308</f>
        <v>0</v>
      </c>
      <c r="G308" s="45">
        <v>9.6</v>
      </c>
      <c r="H308" s="127"/>
      <c r="I308" s="116"/>
      <c r="J308" s="482"/>
    </row>
    <row r="309" spans="1:10" s="118" customFormat="1" ht="13.5" thickBot="1" x14ac:dyDescent="0.25">
      <c r="A309" s="106"/>
      <c r="B309" s="38" t="s">
        <v>116</v>
      </c>
      <c r="C309" s="63" t="s">
        <v>3</v>
      </c>
      <c r="D309" s="177">
        <v>1.5</v>
      </c>
      <c r="E309" s="129"/>
      <c r="F309" s="125">
        <f>E309*D309</f>
        <v>0</v>
      </c>
      <c r="G309" s="47">
        <v>9.6</v>
      </c>
      <c r="H309" s="127"/>
      <c r="I309" s="116"/>
      <c r="J309" s="482"/>
    </row>
    <row r="310" spans="1:10" s="118" customFormat="1" x14ac:dyDescent="0.2">
      <c r="A310" s="106"/>
      <c r="B310" s="158" t="s">
        <v>413</v>
      </c>
      <c r="C310" s="70"/>
      <c r="D310" s="159"/>
      <c r="E310" s="159"/>
      <c r="F310" s="159">
        <f>F308+F309</f>
        <v>0</v>
      </c>
      <c r="G310" s="53">
        <v>9.6</v>
      </c>
      <c r="H310" s="165">
        <f>F310/G310</f>
        <v>0</v>
      </c>
      <c r="I310" s="192" t="str">
        <f>IF(C8="","",H310/$C$8*1000)</f>
        <v/>
      </c>
      <c r="J310" s="152"/>
    </row>
    <row r="311" spans="1:10" s="118" customFormat="1" x14ac:dyDescent="0.2">
      <c r="A311" s="106"/>
      <c r="B311" s="132" t="s">
        <v>414</v>
      </c>
      <c r="C311" s="67"/>
      <c r="D311" s="6"/>
      <c r="E311" s="6"/>
      <c r="F311" s="6">
        <f>F306+F310</f>
        <v>0</v>
      </c>
      <c r="G311" s="46">
        <v>9.6</v>
      </c>
      <c r="H311" s="134">
        <f>F311/G311</f>
        <v>0</v>
      </c>
      <c r="I311" s="192" t="str">
        <f>IF(C8="","",H311/$C$8*1000)</f>
        <v/>
      </c>
      <c r="J311" s="152"/>
    </row>
    <row r="312" spans="1:10" s="118" customFormat="1" ht="13.5" thickBot="1" x14ac:dyDescent="0.25">
      <c r="A312" s="106" t="s">
        <v>158</v>
      </c>
      <c r="B312" s="143" t="s">
        <v>35</v>
      </c>
      <c r="C312" s="68"/>
      <c r="D312" s="31"/>
      <c r="E312" s="31"/>
      <c r="F312" s="31"/>
      <c r="G312" s="43"/>
      <c r="H312" s="141"/>
      <c r="I312" s="116"/>
      <c r="J312" s="482"/>
    </row>
    <row r="313" spans="1:10" s="118" customFormat="1" x14ac:dyDescent="0.2">
      <c r="A313" s="106"/>
      <c r="B313" s="143"/>
      <c r="C313" s="62" t="s">
        <v>3</v>
      </c>
      <c r="D313" s="125">
        <v>0.05</v>
      </c>
      <c r="E313" s="126"/>
      <c r="F313" s="125">
        <f>E313*D313</f>
        <v>0</v>
      </c>
      <c r="G313" s="45">
        <v>0.3</v>
      </c>
      <c r="H313" s="127"/>
      <c r="I313" s="116"/>
      <c r="J313" s="482"/>
    </row>
    <row r="314" spans="1:10" s="118" customFormat="1" x14ac:dyDescent="0.2">
      <c r="A314" s="106"/>
      <c r="B314" s="143"/>
      <c r="C314" s="62" t="s">
        <v>3</v>
      </c>
      <c r="D314" s="125">
        <v>0.1</v>
      </c>
      <c r="E314" s="128"/>
      <c r="F314" s="125">
        <f>E314*D314</f>
        <v>0</v>
      </c>
      <c r="G314" s="45">
        <v>0.3</v>
      </c>
      <c r="H314" s="127"/>
      <c r="I314" s="116"/>
      <c r="J314" s="482"/>
    </row>
    <row r="315" spans="1:10" s="118" customFormat="1" ht="13.5" thickBot="1" x14ac:dyDescent="0.25">
      <c r="A315" s="106"/>
      <c r="B315" s="143"/>
      <c r="C315" s="62" t="s">
        <v>3</v>
      </c>
      <c r="D315" s="125">
        <v>0.15</v>
      </c>
      <c r="E315" s="129"/>
      <c r="F315" s="125">
        <f>E315*D315</f>
        <v>0</v>
      </c>
      <c r="G315" s="45">
        <v>0.3</v>
      </c>
      <c r="H315" s="127"/>
      <c r="I315" s="116"/>
      <c r="J315" s="482"/>
    </row>
    <row r="316" spans="1:10" s="118" customFormat="1" x14ac:dyDescent="0.2">
      <c r="A316" s="106"/>
      <c r="B316" s="158" t="s">
        <v>303</v>
      </c>
      <c r="C316" s="70"/>
      <c r="D316" s="159"/>
      <c r="E316" s="159"/>
      <c r="F316" s="159">
        <f>SUM(F313:F315)</f>
        <v>0</v>
      </c>
      <c r="G316" s="53">
        <v>0.3</v>
      </c>
      <c r="H316" s="165">
        <f>F316/G316</f>
        <v>0</v>
      </c>
      <c r="I316" s="192" t="str">
        <f>IF(C8="","",H316/$C$8*1000)</f>
        <v/>
      </c>
      <c r="J316" s="152"/>
    </row>
    <row r="317" spans="1:10" s="118" customFormat="1" ht="13.5" thickBot="1" x14ac:dyDescent="0.25">
      <c r="A317" s="106" t="s">
        <v>159</v>
      </c>
      <c r="B317" s="161" t="s">
        <v>36</v>
      </c>
      <c r="C317" s="68"/>
      <c r="D317" s="31"/>
      <c r="E317" s="31"/>
      <c r="F317" s="31"/>
      <c r="G317" s="43"/>
      <c r="H317" s="141"/>
      <c r="I317" s="116"/>
      <c r="J317" s="482"/>
    </row>
    <row r="318" spans="1:10" s="118" customFormat="1" x14ac:dyDescent="0.2">
      <c r="A318" s="106"/>
      <c r="B318" s="143"/>
      <c r="C318" s="62" t="s">
        <v>3</v>
      </c>
      <c r="D318" s="125">
        <v>0.5</v>
      </c>
      <c r="E318" s="126"/>
      <c r="F318" s="125">
        <f>E318*D318</f>
        <v>0</v>
      </c>
      <c r="G318" s="45">
        <v>2</v>
      </c>
      <c r="H318" s="127"/>
      <c r="I318" s="116"/>
      <c r="J318" s="482"/>
    </row>
    <row r="319" spans="1:10" s="118" customFormat="1" x14ac:dyDescent="0.2">
      <c r="A319" s="106"/>
      <c r="B319" s="124"/>
      <c r="C319" s="62" t="s">
        <v>3</v>
      </c>
      <c r="D319" s="125">
        <v>1</v>
      </c>
      <c r="E319" s="128"/>
      <c r="F319" s="125">
        <f>E319*D319</f>
        <v>0</v>
      </c>
      <c r="G319" s="45">
        <v>2</v>
      </c>
      <c r="H319" s="127"/>
      <c r="I319" s="116"/>
      <c r="J319" s="482"/>
    </row>
    <row r="320" spans="1:10" s="118" customFormat="1" x14ac:dyDescent="0.2">
      <c r="A320" s="106"/>
      <c r="B320" s="5" t="s">
        <v>194</v>
      </c>
      <c r="C320" s="62" t="s">
        <v>3</v>
      </c>
      <c r="D320" s="125">
        <v>1.5</v>
      </c>
      <c r="E320" s="128"/>
      <c r="F320" s="125">
        <f>E320*D320</f>
        <v>0</v>
      </c>
      <c r="G320" s="45">
        <v>2</v>
      </c>
      <c r="H320" s="127"/>
      <c r="I320" s="116"/>
      <c r="J320" s="482"/>
    </row>
    <row r="321" spans="1:10" s="118" customFormat="1" x14ac:dyDescent="0.2">
      <c r="A321" s="106"/>
      <c r="B321" s="5" t="s">
        <v>195</v>
      </c>
      <c r="C321" s="62" t="s">
        <v>3</v>
      </c>
      <c r="D321" s="125">
        <v>3</v>
      </c>
      <c r="E321" s="128"/>
      <c r="F321" s="125">
        <f>E321*D321</f>
        <v>0</v>
      </c>
      <c r="G321" s="45">
        <v>2</v>
      </c>
      <c r="H321" s="127"/>
      <c r="I321" s="116"/>
      <c r="J321" s="482"/>
    </row>
    <row r="322" spans="1:10" s="118" customFormat="1" ht="13.5" thickBot="1" x14ac:dyDescent="0.25">
      <c r="A322" s="106"/>
      <c r="B322" s="5" t="s">
        <v>193</v>
      </c>
      <c r="C322" s="62" t="s">
        <v>3</v>
      </c>
      <c r="D322" s="125">
        <v>6</v>
      </c>
      <c r="E322" s="129"/>
      <c r="F322" s="125">
        <f>E322*D322</f>
        <v>0</v>
      </c>
      <c r="G322" s="45">
        <v>2</v>
      </c>
      <c r="H322" s="127"/>
      <c r="I322" s="116"/>
      <c r="J322" s="482"/>
    </row>
    <row r="323" spans="1:10" s="118" customFormat="1" x14ac:dyDescent="0.2">
      <c r="A323" s="106"/>
      <c r="B323" s="132" t="s">
        <v>304</v>
      </c>
      <c r="C323" s="67"/>
      <c r="D323" s="6"/>
      <c r="E323" s="6"/>
      <c r="F323" s="6">
        <f>SUM(F318:F322)</f>
        <v>0</v>
      </c>
      <c r="G323" s="46">
        <v>2</v>
      </c>
      <c r="H323" s="134">
        <f>F323/G323</f>
        <v>0</v>
      </c>
      <c r="I323" s="192" t="str">
        <f>IF(C8="","",H323/$C$8*1000)</f>
        <v/>
      </c>
      <c r="J323" s="152"/>
    </row>
    <row r="324" spans="1:10" s="118" customFormat="1" ht="13.5" thickBot="1" x14ac:dyDescent="0.25">
      <c r="A324" s="106" t="s">
        <v>160</v>
      </c>
      <c r="B324" s="124" t="s">
        <v>37</v>
      </c>
      <c r="C324" s="77" t="s">
        <v>82</v>
      </c>
      <c r="D324" s="135"/>
      <c r="E324" s="135"/>
      <c r="F324" s="135"/>
      <c r="G324" s="47"/>
      <c r="H324" s="137"/>
      <c r="I324" s="116"/>
      <c r="J324" s="482"/>
    </row>
    <row r="325" spans="1:10" s="118" customFormat="1" x14ac:dyDescent="0.2">
      <c r="A325" s="106"/>
      <c r="B325" s="124"/>
      <c r="C325" s="62" t="s">
        <v>3</v>
      </c>
      <c r="D325" s="125">
        <v>0.25</v>
      </c>
      <c r="E325" s="126"/>
      <c r="F325" s="125">
        <f>E325*D325</f>
        <v>0</v>
      </c>
      <c r="G325" s="45">
        <v>0.5</v>
      </c>
      <c r="H325" s="174"/>
      <c r="I325" s="153"/>
      <c r="J325" s="482"/>
    </row>
    <row r="326" spans="1:10" s="118" customFormat="1" x14ac:dyDescent="0.2">
      <c r="A326" s="106"/>
      <c r="B326" s="143"/>
      <c r="C326" s="62" t="s">
        <v>3</v>
      </c>
      <c r="D326" s="125">
        <v>0.5</v>
      </c>
      <c r="E326" s="128"/>
      <c r="F326" s="125">
        <f>E326*D326</f>
        <v>0</v>
      </c>
      <c r="G326" s="45">
        <v>0.5</v>
      </c>
      <c r="H326" s="127"/>
      <c r="I326" s="116"/>
      <c r="J326" s="482"/>
    </row>
    <row r="327" spans="1:10" s="118" customFormat="1" x14ac:dyDescent="0.2">
      <c r="A327" s="106"/>
      <c r="B327" s="5" t="s">
        <v>466</v>
      </c>
      <c r="C327" s="62" t="s">
        <v>3</v>
      </c>
      <c r="D327" s="125">
        <v>2.5</v>
      </c>
      <c r="E327" s="128"/>
      <c r="F327" s="125">
        <f>E327*D327</f>
        <v>0</v>
      </c>
      <c r="G327" s="45">
        <v>0.5</v>
      </c>
      <c r="H327" s="127"/>
      <c r="I327" s="116"/>
      <c r="J327" s="482"/>
    </row>
    <row r="328" spans="1:10" s="118" customFormat="1" ht="13.5" thickBot="1" x14ac:dyDescent="0.25">
      <c r="A328" s="106"/>
      <c r="B328" s="5" t="s">
        <v>467</v>
      </c>
      <c r="C328" s="62" t="s">
        <v>3</v>
      </c>
      <c r="D328" s="125">
        <v>3</v>
      </c>
      <c r="E328" s="129"/>
      <c r="F328" s="125">
        <f>E328*D328</f>
        <v>0</v>
      </c>
      <c r="G328" s="45">
        <v>0.5</v>
      </c>
      <c r="H328" s="127"/>
      <c r="I328" s="116"/>
      <c r="J328" s="482"/>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52"/>
    </row>
    <row r="330" spans="1:10" s="118" customFormat="1" ht="13.5" thickBot="1" x14ac:dyDescent="0.25">
      <c r="A330" s="106"/>
      <c r="B330" s="143"/>
      <c r="C330" s="62" t="s">
        <v>2</v>
      </c>
      <c r="D330" s="125">
        <v>0.5</v>
      </c>
      <c r="E330" s="147"/>
      <c r="F330" s="125">
        <f>E330*D330</f>
        <v>0</v>
      </c>
      <c r="G330" s="47">
        <v>1</v>
      </c>
      <c r="H330" s="127"/>
      <c r="I330" s="116"/>
      <c r="J330" s="482"/>
    </row>
    <row r="331" spans="1:10" s="145" customFormat="1" x14ac:dyDescent="0.2">
      <c r="A331" s="107"/>
      <c r="B331" s="193" t="s">
        <v>306</v>
      </c>
      <c r="C331" s="194"/>
      <c r="D331" s="195"/>
      <c r="E331" s="203"/>
      <c r="F331" s="195">
        <f>SUM(F330)</f>
        <v>0</v>
      </c>
      <c r="G331" s="196">
        <v>1</v>
      </c>
      <c r="H331" s="197">
        <f>F331/G331</f>
        <v>0</v>
      </c>
      <c r="I331" s="198" t="str">
        <f>IF(C8="","",H331/$C$8*1000)</f>
        <v/>
      </c>
      <c r="J331" s="152"/>
    </row>
    <row r="332" spans="1:10" s="118" customFormat="1" x14ac:dyDescent="0.2">
      <c r="A332" s="106"/>
      <c r="B332" s="132" t="s">
        <v>307</v>
      </c>
      <c r="C332" s="67"/>
      <c r="D332" s="6"/>
      <c r="E332" s="6"/>
      <c r="F332" s="6"/>
      <c r="G332" s="46"/>
      <c r="H332" s="134">
        <f>SUM(H331,H329)</f>
        <v>0</v>
      </c>
      <c r="I332" s="192" t="str">
        <f>IF(C8="","",H332/$C$8*1000)</f>
        <v/>
      </c>
      <c r="J332" s="152"/>
    </row>
    <row r="333" spans="1:10" s="118" customFormat="1" ht="13.5" thickBot="1" x14ac:dyDescent="0.25">
      <c r="A333" s="106" t="s">
        <v>161</v>
      </c>
      <c r="B333" s="161" t="s">
        <v>38</v>
      </c>
      <c r="C333" s="68"/>
      <c r="D333" s="31"/>
      <c r="E333" s="31"/>
      <c r="F333" s="31"/>
      <c r="G333" s="43"/>
      <c r="H333" s="141"/>
      <c r="I333" s="116"/>
      <c r="J333" s="482"/>
    </row>
    <row r="334" spans="1:10" s="118" customFormat="1" x14ac:dyDescent="0.2">
      <c r="A334" s="107"/>
      <c r="B334" s="143"/>
      <c r="C334" s="62" t="s">
        <v>3</v>
      </c>
      <c r="D334" s="125">
        <v>0.25</v>
      </c>
      <c r="E334" s="126"/>
      <c r="F334" s="125">
        <f>E334*D334</f>
        <v>0</v>
      </c>
      <c r="G334" s="45">
        <v>0.3</v>
      </c>
      <c r="H334" s="127"/>
      <c r="I334" s="116"/>
      <c r="J334" s="482"/>
    </row>
    <row r="335" spans="1:10" s="118" customFormat="1" x14ac:dyDescent="0.2">
      <c r="A335" s="107"/>
      <c r="B335" s="124"/>
      <c r="C335" s="63" t="s">
        <v>3</v>
      </c>
      <c r="D335" s="135">
        <v>0.5</v>
      </c>
      <c r="E335" s="128"/>
      <c r="F335" s="135">
        <f>E335*D335</f>
        <v>0</v>
      </c>
      <c r="G335" s="47">
        <v>0.3</v>
      </c>
      <c r="H335" s="137"/>
      <c r="I335" s="116"/>
      <c r="J335" s="482"/>
    </row>
    <row r="336" spans="1:10" s="118" customFormat="1" x14ac:dyDescent="0.2">
      <c r="A336" s="107"/>
      <c r="B336" s="124"/>
      <c r="C336" s="63" t="s">
        <v>3</v>
      </c>
      <c r="D336" s="135">
        <v>0.6</v>
      </c>
      <c r="E336" s="128"/>
      <c r="F336" s="135">
        <f>E336*D336</f>
        <v>0</v>
      </c>
      <c r="G336" s="47">
        <v>0.3</v>
      </c>
      <c r="H336" s="137"/>
      <c r="I336" s="116"/>
      <c r="J336" s="482"/>
    </row>
    <row r="337" spans="1:10" s="118" customFormat="1" x14ac:dyDescent="0.2">
      <c r="A337" s="107"/>
      <c r="B337" s="7" t="s">
        <v>229</v>
      </c>
      <c r="C337" s="62" t="s">
        <v>3</v>
      </c>
      <c r="D337" s="125">
        <v>1.2</v>
      </c>
      <c r="E337" s="128"/>
      <c r="F337" s="125">
        <f>E337*D337</f>
        <v>0</v>
      </c>
      <c r="G337" s="45">
        <v>0.3</v>
      </c>
      <c r="H337" s="127"/>
      <c r="I337" s="116"/>
      <c r="J337" s="482"/>
    </row>
    <row r="338" spans="1:10" s="118" customFormat="1" ht="13.5" thickBot="1" x14ac:dyDescent="0.25">
      <c r="A338" s="107"/>
      <c r="B338" s="7" t="s">
        <v>230</v>
      </c>
      <c r="C338" s="62" t="s">
        <v>3</v>
      </c>
      <c r="D338" s="125">
        <v>1.5</v>
      </c>
      <c r="E338" s="129"/>
      <c r="F338" s="125">
        <f>E338*D338</f>
        <v>0</v>
      </c>
      <c r="G338" s="45">
        <v>0.3</v>
      </c>
      <c r="H338" s="127"/>
      <c r="I338" s="116"/>
      <c r="J338" s="482"/>
    </row>
    <row r="339" spans="1:10" s="118" customFormat="1" x14ac:dyDescent="0.2">
      <c r="A339" s="106"/>
      <c r="B339" s="132" t="s">
        <v>83</v>
      </c>
      <c r="C339" s="67"/>
      <c r="D339" s="6"/>
      <c r="E339" s="6"/>
      <c r="F339" s="6">
        <f>SUM(F334:F338)</f>
        <v>0</v>
      </c>
      <c r="G339" s="46">
        <v>0.3</v>
      </c>
      <c r="H339" s="134">
        <f>F339/G339</f>
        <v>0</v>
      </c>
      <c r="I339" s="192" t="str">
        <f>IF(C8="","",H339/$C$8*1000)</f>
        <v/>
      </c>
      <c r="J339" s="152"/>
    </row>
    <row r="340" spans="1:10" s="118" customFormat="1" x14ac:dyDescent="0.2">
      <c r="A340" s="106"/>
      <c r="B340" s="26" t="s">
        <v>308</v>
      </c>
      <c r="C340" s="460"/>
      <c r="D340" s="26"/>
      <c r="E340" s="26"/>
      <c r="F340" s="26"/>
      <c r="G340" s="26"/>
      <c r="H340" s="33">
        <f>H298+H311+H316+H323+H332+H339</f>
        <v>0</v>
      </c>
      <c r="I340" s="109" t="str">
        <f>IF(C8="","",H340/$C$8*1000)</f>
        <v/>
      </c>
      <c r="J340" s="152"/>
    </row>
    <row r="341" spans="1:10" s="135" customFormat="1" x14ac:dyDescent="0.2">
      <c r="A341" s="108" t="s">
        <v>94</v>
      </c>
      <c r="B341" s="10" t="s">
        <v>313</v>
      </c>
      <c r="C341" s="63"/>
      <c r="E341" s="120"/>
      <c r="G341" s="47"/>
      <c r="H341" s="152"/>
      <c r="I341" s="152"/>
      <c r="J341" s="482"/>
    </row>
    <row r="342" spans="1:10" s="118" customFormat="1" ht="13.5" thickBot="1" x14ac:dyDescent="0.25">
      <c r="A342" s="106" t="s">
        <v>162</v>
      </c>
      <c r="B342" s="161" t="s">
        <v>59</v>
      </c>
      <c r="C342" s="78" t="s">
        <v>82</v>
      </c>
      <c r="D342" s="140"/>
      <c r="E342" s="140"/>
      <c r="F342" s="140"/>
      <c r="G342" s="49"/>
      <c r="H342" s="141"/>
      <c r="I342" s="116"/>
      <c r="J342" s="482"/>
    </row>
    <row r="343" spans="1:10" s="118" customFormat="1" x14ac:dyDescent="0.2">
      <c r="A343" s="106"/>
      <c r="B343" s="124"/>
      <c r="C343" s="62" t="s">
        <v>3</v>
      </c>
      <c r="D343" s="125">
        <v>7.4999999999999997E-2</v>
      </c>
      <c r="E343" s="126"/>
      <c r="F343" s="125">
        <f>E343*D343</f>
        <v>0</v>
      </c>
      <c r="G343" s="45">
        <v>1.2</v>
      </c>
      <c r="H343" s="174"/>
      <c r="I343" s="153"/>
      <c r="J343" s="482"/>
    </row>
    <row r="344" spans="1:10" s="118" customFormat="1" x14ac:dyDescent="0.2">
      <c r="A344" s="106"/>
      <c r="B344" s="143"/>
      <c r="C344" s="62" t="s">
        <v>3</v>
      </c>
      <c r="D344" s="125">
        <v>0.15</v>
      </c>
      <c r="E344" s="128"/>
      <c r="F344" s="125">
        <f>E344*D344</f>
        <v>0</v>
      </c>
      <c r="G344" s="45">
        <v>1.2</v>
      </c>
      <c r="H344" s="127"/>
      <c r="I344" s="116"/>
      <c r="J344" s="482"/>
    </row>
    <row r="345" spans="1:10" s="118" customFormat="1" ht="13.5" thickBot="1" x14ac:dyDescent="0.25">
      <c r="A345" s="106"/>
      <c r="B345" s="143"/>
      <c r="C345" s="62" t="s">
        <v>3</v>
      </c>
      <c r="D345" s="125">
        <v>0.3</v>
      </c>
      <c r="E345" s="129"/>
      <c r="F345" s="125">
        <f>E345*D345</f>
        <v>0</v>
      </c>
      <c r="G345" s="45">
        <v>1.2</v>
      </c>
      <c r="H345" s="127"/>
      <c r="I345" s="116"/>
      <c r="J345" s="482"/>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52"/>
    </row>
    <row r="347" spans="1:10" s="118" customFormat="1" x14ac:dyDescent="0.2">
      <c r="A347" s="106"/>
      <c r="B347" s="143"/>
      <c r="C347" s="62" t="s">
        <v>2</v>
      </c>
      <c r="D347" s="125">
        <v>0.6</v>
      </c>
      <c r="E347" s="126"/>
      <c r="F347" s="125">
        <f>E347*D347</f>
        <v>0</v>
      </c>
      <c r="G347" s="45">
        <v>1.8</v>
      </c>
      <c r="H347" s="127"/>
      <c r="I347" s="116"/>
      <c r="J347" s="482"/>
    </row>
    <row r="348" spans="1:10" s="118" customFormat="1" ht="13.5" thickBot="1" x14ac:dyDescent="0.25">
      <c r="A348" s="106"/>
      <c r="B348" s="143"/>
      <c r="C348" s="62" t="s">
        <v>2</v>
      </c>
      <c r="D348" s="125">
        <v>0.9</v>
      </c>
      <c r="E348" s="129"/>
      <c r="F348" s="125">
        <f>E348*D348</f>
        <v>0</v>
      </c>
      <c r="G348" s="45">
        <v>1.8</v>
      </c>
      <c r="H348" s="127"/>
      <c r="I348" s="116"/>
      <c r="J348" s="482"/>
    </row>
    <row r="349" spans="1:10" s="118" customFormat="1" x14ac:dyDescent="0.2">
      <c r="A349" s="106"/>
      <c r="B349" s="193" t="s">
        <v>310</v>
      </c>
      <c r="C349" s="194"/>
      <c r="D349" s="195"/>
      <c r="E349" s="195"/>
      <c r="F349" s="195">
        <f>SUM(F347:F348)</f>
        <v>0</v>
      </c>
      <c r="G349" s="196">
        <v>1.8</v>
      </c>
      <c r="H349" s="197">
        <f>F349/G349</f>
        <v>0</v>
      </c>
      <c r="I349" s="198" t="str">
        <f>IF(C8="","",H349/$C$8*1000)</f>
        <v/>
      </c>
      <c r="J349" s="152"/>
    </row>
    <row r="350" spans="1:10" s="118" customFormat="1" x14ac:dyDescent="0.2">
      <c r="A350" s="106"/>
      <c r="B350" s="132" t="s">
        <v>311</v>
      </c>
      <c r="C350" s="67"/>
      <c r="D350" s="6"/>
      <c r="E350" s="6"/>
      <c r="F350" s="6"/>
      <c r="G350" s="46"/>
      <c r="H350" s="134">
        <f>SUM(H349,H346)</f>
        <v>0</v>
      </c>
      <c r="I350" s="192" t="str">
        <f>IF(C8="","",H350/$C$8*1000)</f>
        <v/>
      </c>
      <c r="J350" s="152"/>
    </row>
    <row r="351" spans="1:10" s="118" customFormat="1" x14ac:dyDescent="0.2">
      <c r="A351" s="106" t="s">
        <v>94</v>
      </c>
      <c r="B351" s="148" t="s">
        <v>312</v>
      </c>
      <c r="C351" s="71"/>
      <c r="D351" s="148"/>
      <c r="E351" s="223"/>
      <c r="F351" s="148"/>
      <c r="G351" s="50"/>
      <c r="H351" s="149">
        <f>H350</f>
        <v>0</v>
      </c>
      <c r="I351" s="109" t="str">
        <f>IF(C8="","",H351/$C$8*1000)</f>
        <v/>
      </c>
      <c r="J351" s="152"/>
    </row>
    <row r="352" spans="1:10" s="135" customFormat="1" x14ac:dyDescent="0.2">
      <c r="A352" s="108" t="s">
        <v>96</v>
      </c>
      <c r="B352" s="10" t="s">
        <v>95</v>
      </c>
      <c r="C352" s="63"/>
      <c r="E352" s="120"/>
      <c r="G352" s="47"/>
      <c r="H352" s="152"/>
      <c r="I352" s="152"/>
      <c r="J352" s="482"/>
    </row>
    <row r="353" spans="1:10" s="118" customFormat="1" ht="13.5" thickBot="1" x14ac:dyDescent="0.25">
      <c r="A353" s="106" t="s">
        <v>163</v>
      </c>
      <c r="B353" s="161" t="s">
        <v>58</v>
      </c>
      <c r="C353" s="64"/>
      <c r="D353" s="140"/>
      <c r="E353" s="31"/>
      <c r="F353" s="140"/>
      <c r="G353" s="49"/>
      <c r="H353" s="141"/>
      <c r="I353" s="116"/>
      <c r="J353" s="482"/>
    </row>
    <row r="354" spans="1:10" s="118" customFormat="1" x14ac:dyDescent="0.2">
      <c r="A354" s="106"/>
      <c r="B354" s="124"/>
      <c r="C354" s="62" t="s">
        <v>3</v>
      </c>
      <c r="D354" s="125">
        <v>0.25</v>
      </c>
      <c r="E354" s="126"/>
      <c r="F354" s="125">
        <f>E354*D354</f>
        <v>0</v>
      </c>
      <c r="G354" s="45">
        <v>2</v>
      </c>
      <c r="H354" s="174"/>
      <c r="I354" s="153"/>
      <c r="J354" s="482"/>
    </row>
    <row r="355" spans="1:10" s="118" customFormat="1" ht="13.5" thickBot="1" x14ac:dyDescent="0.25">
      <c r="A355" s="106"/>
      <c r="B355" s="143"/>
      <c r="C355" s="62" t="s">
        <v>3</v>
      </c>
      <c r="D355" s="125">
        <v>0.5</v>
      </c>
      <c r="E355" s="129"/>
      <c r="F355" s="125">
        <f>E355*D355</f>
        <v>0</v>
      </c>
      <c r="G355" s="45">
        <v>2</v>
      </c>
      <c r="H355" s="127"/>
      <c r="I355" s="116"/>
      <c r="J355" s="482"/>
    </row>
    <row r="356" spans="1:10" s="118" customFormat="1" x14ac:dyDescent="0.2">
      <c r="A356" s="106"/>
      <c r="B356" s="132" t="s">
        <v>314</v>
      </c>
      <c r="C356" s="67"/>
      <c r="D356" s="6"/>
      <c r="E356" s="6"/>
      <c r="F356" s="6">
        <f>SUM(F354:F355)</f>
        <v>0</v>
      </c>
      <c r="G356" s="46">
        <v>2</v>
      </c>
      <c r="H356" s="134">
        <f>F356/G356</f>
        <v>0</v>
      </c>
      <c r="I356" s="192" t="str">
        <f>IF(C8="","",H356/$C$8*1000)</f>
        <v/>
      </c>
      <c r="J356" s="152"/>
    </row>
    <row r="357" spans="1:10" s="118" customFormat="1" x14ac:dyDescent="0.2">
      <c r="A357" s="252" t="s">
        <v>232</v>
      </c>
      <c r="B357" s="246" t="s">
        <v>60</v>
      </c>
      <c r="C357" s="247"/>
      <c r="D357" s="246"/>
      <c r="E357" s="253"/>
      <c r="F357" s="246"/>
      <c r="G357" s="248"/>
      <c r="H357" s="249">
        <f>SUM(H351,H340,H356)</f>
        <v>0</v>
      </c>
      <c r="I357" s="250" t="str">
        <f>IF(C8="","",H357/$C$8*1000)</f>
        <v/>
      </c>
      <c r="J357" s="14"/>
    </row>
    <row r="358" spans="1:10" s="118" customFormat="1" x14ac:dyDescent="0.2">
      <c r="A358" s="106"/>
      <c r="B358" s="135"/>
      <c r="C358" s="63"/>
      <c r="D358" s="135"/>
      <c r="E358" s="120"/>
      <c r="F358" s="135"/>
      <c r="G358" s="47"/>
      <c r="H358" s="9"/>
      <c r="I358" s="117"/>
      <c r="J358" s="482"/>
    </row>
    <row r="359" spans="1:10" s="118" customFormat="1" x14ac:dyDescent="0.2">
      <c r="A359" s="106" t="s">
        <v>97</v>
      </c>
      <c r="B359" s="3" t="s">
        <v>39</v>
      </c>
      <c r="C359" s="60"/>
      <c r="E359" s="238"/>
      <c r="G359" s="41"/>
      <c r="H359" s="116"/>
      <c r="I359" s="116"/>
      <c r="J359" s="482"/>
    </row>
    <row r="360" spans="1:10" s="118" customFormat="1" ht="13.5" thickBot="1" x14ac:dyDescent="0.25">
      <c r="A360" s="106" t="s">
        <v>164</v>
      </c>
      <c r="B360" s="161" t="s">
        <v>40</v>
      </c>
      <c r="C360" s="64"/>
      <c r="D360" s="140"/>
      <c r="E360" s="31"/>
      <c r="F360" s="140"/>
      <c r="G360" s="49"/>
      <c r="H360" s="141"/>
      <c r="I360" s="116"/>
      <c r="J360" s="482"/>
    </row>
    <row r="361" spans="1:10" s="118" customFormat="1" x14ac:dyDescent="0.2">
      <c r="A361" s="106"/>
      <c r="B361" s="143"/>
      <c r="C361" s="62" t="s">
        <v>2</v>
      </c>
      <c r="D361" s="125">
        <v>0.05</v>
      </c>
      <c r="E361" s="126"/>
      <c r="F361" s="125">
        <f>E361*D361</f>
        <v>0</v>
      </c>
      <c r="G361" s="45">
        <v>1</v>
      </c>
      <c r="H361" s="127"/>
      <c r="I361" s="116"/>
      <c r="J361" s="482"/>
    </row>
    <row r="362" spans="1:10" s="118" customFormat="1" x14ac:dyDescent="0.2">
      <c r="A362" s="106"/>
      <c r="B362" s="143"/>
      <c r="C362" s="62" t="s">
        <v>2</v>
      </c>
      <c r="D362" s="125">
        <v>0.25</v>
      </c>
      <c r="E362" s="128"/>
      <c r="F362" s="125">
        <f>E362*D362</f>
        <v>0</v>
      </c>
      <c r="G362" s="45">
        <v>1</v>
      </c>
      <c r="H362" s="127"/>
      <c r="I362" s="116"/>
      <c r="J362" s="482"/>
    </row>
    <row r="363" spans="1:10" s="118" customFormat="1" x14ac:dyDescent="0.2">
      <c r="A363" s="106"/>
      <c r="B363" s="143"/>
      <c r="C363" s="62" t="s">
        <v>2</v>
      </c>
      <c r="D363" s="125">
        <v>0.5</v>
      </c>
      <c r="E363" s="128"/>
      <c r="F363" s="125">
        <f>E363*D363</f>
        <v>0</v>
      </c>
      <c r="G363" s="45">
        <v>1</v>
      </c>
      <c r="H363" s="127"/>
      <c r="I363" s="116"/>
      <c r="J363" s="482"/>
    </row>
    <row r="364" spans="1:10" s="118" customFormat="1" ht="13.5" thickBot="1" x14ac:dyDescent="0.25">
      <c r="A364" s="106"/>
      <c r="B364" s="143"/>
      <c r="C364" s="62" t="s">
        <v>2</v>
      </c>
      <c r="D364" s="125">
        <v>1</v>
      </c>
      <c r="E364" s="129"/>
      <c r="F364" s="125">
        <f>E364*D364</f>
        <v>0</v>
      </c>
      <c r="G364" s="45">
        <v>1</v>
      </c>
      <c r="H364" s="127"/>
      <c r="I364" s="116"/>
      <c r="J364" s="482"/>
    </row>
    <row r="365" spans="1:10" s="118" customFormat="1" x14ac:dyDescent="0.2">
      <c r="A365" s="106"/>
      <c r="B365" s="132" t="s">
        <v>315</v>
      </c>
      <c r="C365" s="67"/>
      <c r="D365" s="6"/>
      <c r="E365" s="6"/>
      <c r="F365" s="6">
        <f>SUM(F361:F364)</f>
        <v>0</v>
      </c>
      <c r="G365" s="46">
        <v>1</v>
      </c>
      <c r="H365" s="134">
        <f>F365/G365</f>
        <v>0</v>
      </c>
      <c r="I365" s="192" t="str">
        <f>IF(C8="","",H365/$C$8*1000)</f>
        <v/>
      </c>
      <c r="J365" s="152"/>
    </row>
    <row r="366" spans="1:10" s="118" customFormat="1" ht="13.5" thickBot="1" x14ac:dyDescent="0.25">
      <c r="A366" s="106" t="s">
        <v>165</v>
      </c>
      <c r="B366" s="143" t="s">
        <v>41</v>
      </c>
      <c r="C366" s="64"/>
      <c r="D366" s="140"/>
      <c r="E366" s="140"/>
      <c r="F366" s="140"/>
      <c r="G366" s="49"/>
      <c r="H366" s="141"/>
      <c r="I366" s="116"/>
      <c r="J366" s="482"/>
    </row>
    <row r="367" spans="1:10" s="118" customFormat="1" x14ac:dyDescent="0.2">
      <c r="A367" s="106"/>
      <c r="B367" s="143"/>
      <c r="C367" s="62" t="s">
        <v>2</v>
      </c>
      <c r="D367" s="125">
        <v>0.01</v>
      </c>
      <c r="E367" s="126"/>
      <c r="F367" s="125">
        <f t="shared" ref="F367:F372" si="0">E367*D367</f>
        <v>0</v>
      </c>
      <c r="G367" s="45">
        <v>0.24</v>
      </c>
      <c r="H367" s="127"/>
      <c r="I367" s="116"/>
      <c r="J367" s="482"/>
    </row>
    <row r="368" spans="1:10" s="118" customFormat="1" x14ac:dyDescent="0.2">
      <c r="A368" s="106"/>
      <c r="B368" s="143"/>
      <c r="C368" s="62" t="s">
        <v>2</v>
      </c>
      <c r="D368" s="125">
        <v>0.04</v>
      </c>
      <c r="E368" s="128"/>
      <c r="F368" s="125">
        <f t="shared" si="0"/>
        <v>0</v>
      </c>
      <c r="G368" s="45">
        <v>0.24</v>
      </c>
      <c r="H368" s="127"/>
      <c r="I368" s="116"/>
      <c r="J368" s="482"/>
    </row>
    <row r="369" spans="1:10" s="118" customFormat="1" x14ac:dyDescent="0.2">
      <c r="A369" s="106"/>
      <c r="B369" s="143"/>
      <c r="C369" s="62" t="s">
        <v>2</v>
      </c>
      <c r="D369" s="125">
        <v>0.08</v>
      </c>
      <c r="E369" s="128"/>
      <c r="F369" s="125">
        <f t="shared" si="0"/>
        <v>0</v>
      </c>
      <c r="G369" s="45">
        <v>0.24</v>
      </c>
      <c r="H369" s="127"/>
      <c r="I369" s="116"/>
      <c r="J369" s="482"/>
    </row>
    <row r="370" spans="1:10" s="118" customFormat="1" x14ac:dyDescent="0.2">
      <c r="A370" s="106"/>
      <c r="B370" s="143"/>
      <c r="C370" s="62" t="s">
        <v>2</v>
      </c>
      <c r="D370" s="125">
        <v>0.16</v>
      </c>
      <c r="E370" s="128"/>
      <c r="F370" s="125">
        <f t="shared" si="0"/>
        <v>0</v>
      </c>
      <c r="G370" s="45">
        <v>0.24</v>
      </c>
      <c r="H370" s="127"/>
      <c r="I370" s="116"/>
      <c r="J370" s="482"/>
    </row>
    <row r="371" spans="1:10" s="118" customFormat="1" x14ac:dyDescent="0.2">
      <c r="A371" s="106"/>
      <c r="B371" s="143"/>
      <c r="C371" s="62" t="s">
        <v>2</v>
      </c>
      <c r="D371" s="125">
        <v>0.24</v>
      </c>
      <c r="E371" s="128"/>
      <c r="F371" s="125">
        <f t="shared" si="0"/>
        <v>0</v>
      </c>
      <c r="G371" s="45">
        <v>0.24</v>
      </c>
      <c r="H371" s="127"/>
      <c r="I371" s="116"/>
      <c r="J371" s="482"/>
    </row>
    <row r="372" spans="1:10" s="118" customFormat="1" ht="13.5" thickBot="1" x14ac:dyDescent="0.25">
      <c r="A372" s="106"/>
      <c r="B372" s="143"/>
      <c r="C372" s="62" t="s">
        <v>2</v>
      </c>
      <c r="D372" s="125">
        <v>0.36</v>
      </c>
      <c r="E372" s="129"/>
      <c r="F372" s="125">
        <f t="shared" si="0"/>
        <v>0</v>
      </c>
      <c r="G372" s="45">
        <v>0.24</v>
      </c>
      <c r="H372" s="127"/>
      <c r="I372" s="116"/>
      <c r="J372" s="482"/>
    </row>
    <row r="373" spans="1:10" s="118" customFormat="1" x14ac:dyDescent="0.2">
      <c r="A373" s="106"/>
      <c r="B373" s="132" t="s">
        <v>316</v>
      </c>
      <c r="C373" s="70"/>
      <c r="D373" s="159"/>
      <c r="E373" s="159"/>
      <c r="F373" s="159">
        <f>SUM(F367:F372)</f>
        <v>0</v>
      </c>
      <c r="G373" s="53">
        <v>0.24</v>
      </c>
      <c r="H373" s="165">
        <f>F373/G373</f>
        <v>0</v>
      </c>
      <c r="I373" s="192" t="str">
        <f>IF(C8="","",H373/$C$8*1000)</f>
        <v/>
      </c>
      <c r="J373" s="152"/>
    </row>
    <row r="374" spans="1:10" s="118" customFormat="1" ht="13.5" thickBot="1" x14ac:dyDescent="0.25">
      <c r="A374" s="106" t="s">
        <v>166</v>
      </c>
      <c r="B374" s="124" t="s">
        <v>42</v>
      </c>
      <c r="C374" s="78" t="s">
        <v>320</v>
      </c>
      <c r="D374" s="140"/>
      <c r="E374" s="140"/>
      <c r="F374" s="140"/>
      <c r="G374" s="49"/>
      <c r="H374" s="141"/>
      <c r="I374" s="116"/>
      <c r="J374" s="482"/>
    </row>
    <row r="375" spans="1:10" s="118" customFormat="1" x14ac:dyDescent="0.2">
      <c r="A375" s="106"/>
      <c r="B375" s="124"/>
      <c r="C375" s="62" t="s">
        <v>2</v>
      </c>
      <c r="D375" s="125">
        <v>2.5000000000000001E-2</v>
      </c>
      <c r="E375" s="126"/>
      <c r="F375" s="125">
        <f>E375*D375</f>
        <v>0</v>
      </c>
      <c r="G375" s="45">
        <v>0.24</v>
      </c>
      <c r="H375" s="127"/>
      <c r="I375" s="116"/>
      <c r="J375" s="482"/>
    </row>
    <row r="376" spans="1:10" s="118" customFormat="1" x14ac:dyDescent="0.2">
      <c r="A376" s="106"/>
      <c r="B376" s="143"/>
      <c r="C376" s="62" t="s">
        <v>2</v>
      </c>
      <c r="D376" s="125">
        <v>7.4999999999999997E-2</v>
      </c>
      <c r="E376" s="128"/>
      <c r="F376" s="125">
        <f>E376*D376</f>
        <v>0</v>
      </c>
      <c r="G376" s="45">
        <v>0.24</v>
      </c>
      <c r="H376" s="127"/>
      <c r="I376" s="117"/>
      <c r="J376" s="482"/>
    </row>
    <row r="377" spans="1:10" s="118" customFormat="1" ht="13.5" thickBot="1" x14ac:dyDescent="0.25">
      <c r="A377" s="107"/>
      <c r="B377" s="143"/>
      <c r="C377" s="62" t="s">
        <v>2</v>
      </c>
      <c r="D377" s="125">
        <v>0.1</v>
      </c>
      <c r="E377" s="129"/>
      <c r="F377" s="125">
        <f>E377*D377</f>
        <v>0</v>
      </c>
      <c r="G377" s="45">
        <v>0.24</v>
      </c>
      <c r="H377" s="127"/>
      <c r="I377" s="117"/>
      <c r="J377" s="482"/>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52"/>
    </row>
    <row r="379" spans="1:10" s="118" customFormat="1" ht="13.5" thickBot="1" x14ac:dyDescent="0.25">
      <c r="A379" s="106"/>
      <c r="B379" s="143"/>
      <c r="C379" s="62" t="s">
        <v>216</v>
      </c>
      <c r="D379" s="125">
        <v>0.3</v>
      </c>
      <c r="E379" s="147"/>
      <c r="F379" s="135">
        <f>E379*D379</f>
        <v>0</v>
      </c>
      <c r="G379" s="47">
        <v>0.3</v>
      </c>
      <c r="H379" s="137"/>
      <c r="I379" s="117"/>
      <c r="J379" s="482"/>
    </row>
    <row r="380" spans="1:10" s="145" customFormat="1" x14ac:dyDescent="0.2">
      <c r="A380" s="107"/>
      <c r="B380" s="193" t="s">
        <v>318</v>
      </c>
      <c r="C380" s="194"/>
      <c r="D380" s="195"/>
      <c r="E380" s="203"/>
      <c r="F380" s="195">
        <f>SUM(F379)</f>
        <v>0</v>
      </c>
      <c r="G380" s="196">
        <v>0.3</v>
      </c>
      <c r="H380" s="197">
        <f>F380/G380</f>
        <v>0</v>
      </c>
      <c r="I380" s="198" t="str">
        <f>IF(C8="","",H380/$C$8*1000)</f>
        <v/>
      </c>
      <c r="J380" s="152"/>
    </row>
    <row r="381" spans="1:10" s="118" customFormat="1" x14ac:dyDescent="0.2">
      <c r="A381" s="106"/>
      <c r="B381" s="132" t="s">
        <v>319</v>
      </c>
      <c r="C381" s="67"/>
      <c r="D381" s="6"/>
      <c r="E381" s="6"/>
      <c r="F381" s="6"/>
      <c r="G381" s="46"/>
      <c r="H381" s="134">
        <f>SUM(H380,H378)</f>
        <v>0</v>
      </c>
      <c r="I381" s="192" t="str">
        <f>IF(C8="","",H381/$C$8*1000)</f>
        <v/>
      </c>
      <c r="J381" s="152"/>
    </row>
    <row r="382" spans="1:10" s="118" customFormat="1" ht="13.5" thickBot="1" x14ac:dyDescent="0.25">
      <c r="A382" s="106" t="s">
        <v>468</v>
      </c>
      <c r="B382" s="161" t="s">
        <v>43</v>
      </c>
      <c r="C382" s="64"/>
      <c r="D382" s="140"/>
      <c r="E382" s="135"/>
      <c r="F382" s="140"/>
      <c r="G382" s="49"/>
      <c r="H382" s="141"/>
      <c r="I382" s="116"/>
      <c r="J382" s="482"/>
    </row>
    <row r="383" spans="1:10" s="118" customFormat="1" x14ac:dyDescent="0.2">
      <c r="A383" s="106"/>
      <c r="B383" s="146"/>
      <c r="C383" s="65" t="s">
        <v>2</v>
      </c>
      <c r="D383" s="114">
        <v>1</v>
      </c>
      <c r="E383" s="208"/>
      <c r="F383" s="114">
        <f>E383*D383</f>
        <v>0</v>
      </c>
      <c r="G383" s="42">
        <v>1</v>
      </c>
      <c r="H383" s="134">
        <f>F383/G383</f>
        <v>0</v>
      </c>
      <c r="I383" s="192" t="str">
        <f>IF(C8="","",H383/$C$8*1000)</f>
        <v/>
      </c>
      <c r="J383" s="152"/>
    </row>
    <row r="384" spans="1:10" s="118" customFormat="1" x14ac:dyDescent="0.2">
      <c r="A384" s="252" t="s">
        <v>233</v>
      </c>
      <c r="B384" s="246" t="s">
        <v>321</v>
      </c>
      <c r="C384" s="247"/>
      <c r="D384" s="246"/>
      <c r="E384" s="246"/>
      <c r="F384" s="246"/>
      <c r="G384" s="248"/>
      <c r="H384" s="249">
        <f>H365+H373+H381+H383</f>
        <v>0</v>
      </c>
      <c r="I384" s="250" t="str">
        <f>IF(C8="","",H384/$C$8*1000)</f>
        <v/>
      </c>
      <c r="J384" s="14"/>
    </row>
    <row r="385" spans="1:10" s="118" customFormat="1" x14ac:dyDescent="0.2">
      <c r="A385" s="106"/>
      <c r="B385" s="135"/>
      <c r="C385" s="63"/>
      <c r="D385" s="135"/>
      <c r="E385" s="135"/>
      <c r="F385" s="135"/>
      <c r="G385" s="47"/>
      <c r="H385" s="152"/>
      <c r="I385" s="117"/>
      <c r="J385" s="482"/>
    </row>
    <row r="386" spans="1:10" s="118" customFormat="1" x14ac:dyDescent="0.2">
      <c r="A386" s="107" t="s">
        <v>98</v>
      </c>
      <c r="B386" s="3" t="s">
        <v>44</v>
      </c>
      <c r="C386" s="60"/>
      <c r="G386" s="41"/>
      <c r="H386" s="116"/>
      <c r="I386" s="116"/>
      <c r="J386" s="482"/>
    </row>
    <row r="387" spans="1:10" s="135" customFormat="1" x14ac:dyDescent="0.2">
      <c r="A387" s="108" t="s">
        <v>100</v>
      </c>
      <c r="B387" s="13" t="s">
        <v>99</v>
      </c>
      <c r="C387" s="63"/>
      <c r="G387" s="47"/>
      <c r="H387" s="152"/>
      <c r="I387" s="152"/>
      <c r="J387" s="482"/>
    </row>
    <row r="388" spans="1:10" s="118" customFormat="1" ht="13.5" thickBot="1" x14ac:dyDescent="0.25">
      <c r="A388" s="106" t="s">
        <v>322</v>
      </c>
      <c r="B388" s="161" t="s">
        <v>45</v>
      </c>
      <c r="C388" s="64"/>
      <c r="D388" s="140"/>
      <c r="E388" s="140"/>
      <c r="F388" s="140"/>
      <c r="G388" s="49"/>
      <c r="H388" s="141"/>
      <c r="I388" s="117"/>
      <c r="J388" s="482"/>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52"/>
    </row>
    <row r="390" spans="1:10" s="118" customFormat="1" ht="13.5" thickBot="1" x14ac:dyDescent="0.25">
      <c r="A390" s="106" t="s">
        <v>167</v>
      </c>
      <c r="B390" s="161" t="s">
        <v>46</v>
      </c>
      <c r="C390" s="64"/>
      <c r="D390" s="140"/>
      <c r="E390" s="31"/>
      <c r="F390" s="140"/>
      <c r="G390" s="49"/>
      <c r="H390" s="141"/>
      <c r="I390" s="116"/>
      <c r="J390" s="482"/>
    </row>
    <row r="391" spans="1:10" s="118" customFormat="1" ht="13.5" thickBot="1" x14ac:dyDescent="0.25">
      <c r="A391" s="106"/>
      <c r="B391" s="143"/>
      <c r="C391" s="62" t="s">
        <v>3</v>
      </c>
      <c r="D391" s="125">
        <v>0.2</v>
      </c>
      <c r="E391" s="126"/>
      <c r="F391" s="125">
        <f>E391*D391</f>
        <v>0</v>
      </c>
      <c r="G391" s="45">
        <v>0.4</v>
      </c>
      <c r="H391" s="127"/>
      <c r="I391" s="116"/>
      <c r="J391" s="482"/>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52"/>
    </row>
    <row r="393" spans="1:10" s="118" customFormat="1" ht="13.5" thickBot="1" x14ac:dyDescent="0.25">
      <c r="A393" s="106"/>
      <c r="B393" s="143"/>
      <c r="C393" s="62" t="s">
        <v>2</v>
      </c>
      <c r="D393" s="125">
        <v>0.2</v>
      </c>
      <c r="E393" s="129"/>
      <c r="F393" s="125">
        <f>E393*D393</f>
        <v>0</v>
      </c>
      <c r="G393" s="45">
        <v>0.4</v>
      </c>
      <c r="H393" s="127"/>
      <c r="I393" s="117"/>
      <c r="J393" s="482"/>
    </row>
    <row r="394" spans="1:10" s="118" customFormat="1" x14ac:dyDescent="0.2">
      <c r="A394" s="106"/>
      <c r="B394" s="193" t="s">
        <v>324</v>
      </c>
      <c r="C394" s="194"/>
      <c r="D394" s="195"/>
      <c r="E394" s="203"/>
      <c r="F394" s="195">
        <f>SUM(F393)</f>
        <v>0</v>
      </c>
      <c r="G394" s="196">
        <v>0.4</v>
      </c>
      <c r="H394" s="197">
        <f>F394/G394</f>
        <v>0</v>
      </c>
      <c r="I394" s="198" t="str">
        <f>IF(C8="","",H394/$C$8*1000)</f>
        <v/>
      </c>
      <c r="J394" s="152"/>
    </row>
    <row r="395" spans="1:10" s="118" customFormat="1" x14ac:dyDescent="0.2">
      <c r="A395" s="106"/>
      <c r="B395" s="132" t="s">
        <v>325</v>
      </c>
      <c r="C395" s="67"/>
      <c r="D395" s="6"/>
      <c r="E395" s="156"/>
      <c r="F395" s="6">
        <f>F392+F394</f>
        <v>0</v>
      </c>
      <c r="G395" s="46">
        <v>0.4</v>
      </c>
      <c r="H395" s="134">
        <f>F395/G395</f>
        <v>0</v>
      </c>
      <c r="I395" s="192" t="str">
        <f>IF(C8="","",H395/$C$8*1000)</f>
        <v/>
      </c>
      <c r="J395" s="152"/>
    </row>
    <row r="396" spans="1:10" s="118" customFormat="1" ht="13.5" thickBot="1" x14ac:dyDescent="0.25">
      <c r="A396" s="106" t="s">
        <v>168</v>
      </c>
      <c r="B396" s="161" t="s">
        <v>47</v>
      </c>
      <c r="C396" s="78" t="s">
        <v>82</v>
      </c>
      <c r="D396" s="140"/>
      <c r="E396" s="31"/>
      <c r="F396" s="140"/>
      <c r="G396" s="49"/>
      <c r="H396" s="141"/>
      <c r="I396" s="116"/>
      <c r="J396" s="482"/>
    </row>
    <row r="397" spans="1:10" s="118" customFormat="1" x14ac:dyDescent="0.2">
      <c r="A397" s="106"/>
      <c r="B397" s="124"/>
      <c r="C397" s="62" t="s">
        <v>3</v>
      </c>
      <c r="D397" s="125">
        <v>0.25</v>
      </c>
      <c r="E397" s="126"/>
      <c r="F397" s="125">
        <f>E397*D397</f>
        <v>0</v>
      </c>
      <c r="G397" s="45">
        <v>1</v>
      </c>
      <c r="H397" s="174"/>
      <c r="I397" s="153"/>
      <c r="J397" s="482"/>
    </row>
    <row r="398" spans="1:10" s="118" customFormat="1" x14ac:dyDescent="0.2">
      <c r="A398" s="106"/>
      <c r="B398" s="143"/>
      <c r="C398" s="62" t="s">
        <v>3</v>
      </c>
      <c r="D398" s="125">
        <v>0.5</v>
      </c>
      <c r="E398" s="128"/>
      <c r="F398" s="125">
        <f>E398*D398</f>
        <v>0</v>
      </c>
      <c r="G398" s="45">
        <v>1</v>
      </c>
      <c r="H398" s="127"/>
      <c r="I398" s="116"/>
      <c r="J398" s="482"/>
    </row>
    <row r="399" spans="1:10" s="118" customFormat="1" x14ac:dyDescent="0.2">
      <c r="A399" s="106"/>
      <c r="B399" s="143"/>
      <c r="C399" s="62" t="s">
        <v>3</v>
      </c>
      <c r="D399" s="125">
        <v>0.75</v>
      </c>
      <c r="E399" s="128"/>
      <c r="F399" s="125">
        <f>E399*D399</f>
        <v>0</v>
      </c>
      <c r="G399" s="45">
        <v>1</v>
      </c>
      <c r="H399" s="127"/>
      <c r="I399" s="116"/>
      <c r="J399" s="482"/>
    </row>
    <row r="400" spans="1:10" s="118" customFormat="1" ht="13.5" thickBot="1" x14ac:dyDescent="0.25">
      <c r="A400" s="106"/>
      <c r="B400" s="7" t="s">
        <v>192</v>
      </c>
      <c r="C400" s="62" t="s">
        <v>3</v>
      </c>
      <c r="D400" s="125">
        <v>10</v>
      </c>
      <c r="E400" s="129"/>
      <c r="F400" s="125">
        <f>E400*D400</f>
        <v>0</v>
      </c>
      <c r="G400" s="45">
        <v>1</v>
      </c>
      <c r="H400" s="127"/>
      <c r="I400" s="116"/>
      <c r="J400" s="482"/>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52"/>
    </row>
    <row r="402" spans="1:10" s="118" customFormat="1" x14ac:dyDescent="0.2">
      <c r="A402" s="106"/>
      <c r="B402" s="143"/>
      <c r="C402" s="62" t="s">
        <v>2</v>
      </c>
      <c r="D402" s="125">
        <v>0.2</v>
      </c>
      <c r="E402" s="126"/>
      <c r="F402" s="125">
        <f>E402*D402</f>
        <v>0</v>
      </c>
      <c r="G402" s="452">
        <v>0.8</v>
      </c>
      <c r="H402" s="127"/>
      <c r="I402" s="116"/>
      <c r="J402" s="482"/>
    </row>
    <row r="403" spans="1:10" s="118" customFormat="1" ht="13.5" thickBot="1" x14ac:dyDescent="0.25">
      <c r="A403" s="106"/>
      <c r="B403" s="143"/>
      <c r="C403" s="62" t="s">
        <v>2</v>
      </c>
      <c r="D403" s="125">
        <v>0.4</v>
      </c>
      <c r="E403" s="129"/>
      <c r="F403" s="125">
        <f>E403*D403</f>
        <v>0</v>
      </c>
      <c r="G403" s="452">
        <v>0.8</v>
      </c>
      <c r="H403" s="127"/>
      <c r="I403" s="116"/>
      <c r="J403" s="482"/>
    </row>
    <row r="404" spans="1:10" s="118" customFormat="1" x14ac:dyDescent="0.2">
      <c r="A404" s="106"/>
      <c r="B404" s="193" t="s">
        <v>327</v>
      </c>
      <c r="C404" s="194"/>
      <c r="D404" s="195"/>
      <c r="E404" s="195"/>
      <c r="F404" s="195">
        <f>SUM(F402:F403)</f>
        <v>0</v>
      </c>
      <c r="G404" s="450">
        <v>0.8</v>
      </c>
      <c r="H404" s="197">
        <f>F404/G404</f>
        <v>0</v>
      </c>
      <c r="I404" s="198" t="str">
        <f>IF(C8="","",H404/$C$8*1000)</f>
        <v/>
      </c>
      <c r="J404" s="152"/>
    </row>
    <row r="405" spans="1:10" s="118" customFormat="1" x14ac:dyDescent="0.2">
      <c r="A405" s="106"/>
      <c r="B405" s="132" t="s">
        <v>328</v>
      </c>
      <c r="C405" s="67"/>
      <c r="D405" s="6"/>
      <c r="E405" s="6"/>
      <c r="F405" s="6"/>
      <c r="G405" s="46"/>
      <c r="H405" s="134">
        <f>SUM(H404,H401)</f>
        <v>0</v>
      </c>
      <c r="I405" s="192" t="str">
        <f>IF($C$8="","",H405/$C$8*1000)</f>
        <v/>
      </c>
      <c r="J405" s="152"/>
    </row>
    <row r="406" spans="1:10" s="118" customFormat="1" ht="13.5" thickBot="1" x14ac:dyDescent="0.25">
      <c r="A406" s="106" t="s">
        <v>169</v>
      </c>
      <c r="B406" s="161" t="s">
        <v>48</v>
      </c>
      <c r="C406" s="64"/>
      <c r="D406" s="140"/>
      <c r="E406" s="140"/>
      <c r="F406" s="140"/>
      <c r="G406" s="49"/>
      <c r="H406" s="141"/>
      <c r="I406" s="117"/>
      <c r="J406" s="482"/>
    </row>
    <row r="407" spans="1:10" s="118" customFormat="1" ht="13.5" thickBot="1" x14ac:dyDescent="0.25">
      <c r="A407" s="106"/>
      <c r="B407" s="143"/>
      <c r="C407" s="62" t="s">
        <v>3</v>
      </c>
      <c r="D407" s="125">
        <v>0.5</v>
      </c>
      <c r="E407" s="126"/>
      <c r="F407" s="125">
        <f>E407*D407</f>
        <v>0</v>
      </c>
      <c r="G407" s="47">
        <v>0.5</v>
      </c>
      <c r="H407" s="127"/>
      <c r="I407" s="117"/>
      <c r="J407" s="482"/>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52"/>
    </row>
    <row r="409" spans="1:10" s="118" customFormat="1" x14ac:dyDescent="0.2">
      <c r="A409" s="106"/>
      <c r="B409" s="143"/>
      <c r="C409" s="62" t="s">
        <v>2</v>
      </c>
      <c r="D409" s="125">
        <v>0.25</v>
      </c>
      <c r="E409" s="128"/>
      <c r="F409" s="125">
        <f>E409*D409</f>
        <v>0</v>
      </c>
      <c r="G409" s="47">
        <v>0.5</v>
      </c>
      <c r="H409" s="127"/>
      <c r="I409" s="117"/>
      <c r="J409" s="482"/>
    </row>
    <row r="410" spans="1:10" s="118" customFormat="1" ht="13.5" thickBot="1" x14ac:dyDescent="0.25">
      <c r="A410" s="106"/>
      <c r="B410" s="143"/>
      <c r="C410" s="62" t="s">
        <v>2</v>
      </c>
      <c r="D410" s="125">
        <v>0.5</v>
      </c>
      <c r="E410" s="129"/>
      <c r="F410" s="125">
        <f>E410*D410</f>
        <v>0</v>
      </c>
      <c r="G410" s="47">
        <v>0.5</v>
      </c>
      <c r="H410" s="127"/>
      <c r="I410" s="117"/>
      <c r="J410" s="482"/>
    </row>
    <row r="411" spans="1:10" s="118" customFormat="1" x14ac:dyDescent="0.2">
      <c r="A411" s="106"/>
      <c r="B411" s="193" t="s">
        <v>330</v>
      </c>
      <c r="C411" s="194"/>
      <c r="D411" s="195"/>
      <c r="E411" s="203"/>
      <c r="F411" s="195">
        <f>SUM(F409:F410)</f>
        <v>0</v>
      </c>
      <c r="G411" s="196">
        <v>0.5</v>
      </c>
      <c r="H411" s="197">
        <f>F411/G411</f>
        <v>0</v>
      </c>
      <c r="I411" s="198" t="str">
        <f>IF($C$8="","",H411/$C$8*1000)</f>
        <v/>
      </c>
      <c r="J411" s="152"/>
    </row>
    <row r="412" spans="1:10" s="118" customFormat="1" x14ac:dyDescent="0.2">
      <c r="A412" s="106"/>
      <c r="B412" s="158" t="s">
        <v>331</v>
      </c>
      <c r="C412" s="70"/>
      <c r="D412" s="159"/>
      <c r="E412" s="233"/>
      <c r="F412" s="159">
        <f>F408+F411</f>
        <v>0</v>
      </c>
      <c r="G412" s="53">
        <v>0.5</v>
      </c>
      <c r="H412" s="165">
        <f>F412/G412</f>
        <v>0</v>
      </c>
      <c r="I412" s="192" t="str">
        <f>IF($C$8="","",H412/$C$8*1000)</f>
        <v/>
      </c>
      <c r="J412" s="152"/>
    </row>
    <row r="413" spans="1:10" s="118" customFormat="1" ht="13.5" thickBot="1" x14ac:dyDescent="0.25">
      <c r="A413" s="106" t="s">
        <v>448</v>
      </c>
      <c r="B413" s="139" t="s">
        <v>64</v>
      </c>
      <c r="C413" s="64"/>
      <c r="D413" s="140"/>
      <c r="E413" s="31"/>
      <c r="F413" s="140"/>
      <c r="G413" s="49"/>
      <c r="H413" s="141"/>
      <c r="I413" s="117"/>
      <c r="J413" s="482"/>
    </row>
    <row r="414" spans="1:10" s="118" customFormat="1" ht="13.5" thickBot="1" x14ac:dyDescent="0.25">
      <c r="A414" s="106"/>
      <c r="B414" s="124"/>
      <c r="C414" s="63" t="s">
        <v>3</v>
      </c>
      <c r="D414" s="135">
        <v>0.4</v>
      </c>
      <c r="E414" s="147"/>
      <c r="F414" s="135">
        <f>E414*D414</f>
        <v>0</v>
      </c>
      <c r="G414" s="47">
        <v>0.4</v>
      </c>
      <c r="H414" s="137"/>
      <c r="I414" s="117"/>
      <c r="J414" s="482"/>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52"/>
    </row>
    <row r="416" spans="1:10" s="118" customFormat="1" ht="13.5" thickBot="1" x14ac:dyDescent="0.25">
      <c r="A416" s="106"/>
      <c r="B416" s="124"/>
      <c r="C416" s="62" t="s">
        <v>2</v>
      </c>
      <c r="D416" s="135">
        <v>0.4</v>
      </c>
      <c r="E416" s="147"/>
      <c r="F416" s="135">
        <f>E416*D416</f>
        <v>0</v>
      </c>
      <c r="G416" s="47">
        <v>0.4</v>
      </c>
      <c r="H416" s="137"/>
      <c r="I416" s="117"/>
      <c r="J416" s="482"/>
    </row>
    <row r="417" spans="1:10" s="118" customFormat="1" x14ac:dyDescent="0.2">
      <c r="A417" s="106"/>
      <c r="B417" s="193" t="s">
        <v>446</v>
      </c>
      <c r="C417" s="194"/>
      <c r="D417" s="195"/>
      <c r="E417" s="203"/>
      <c r="F417" s="195">
        <f>SUM(F416)</f>
        <v>0</v>
      </c>
      <c r="G417" s="196">
        <v>0.4</v>
      </c>
      <c r="H417" s="197">
        <f>F417/G417</f>
        <v>0</v>
      </c>
      <c r="I417" s="198" t="str">
        <f>IF($C$8="","",H417/$C$8*1000)</f>
        <v/>
      </c>
      <c r="J417" s="152"/>
    </row>
    <row r="418" spans="1:10" s="118" customFormat="1" x14ac:dyDescent="0.2">
      <c r="A418" s="106"/>
      <c r="B418" s="158" t="s">
        <v>447</v>
      </c>
      <c r="C418" s="70"/>
      <c r="D418" s="159"/>
      <c r="E418" s="156"/>
      <c r="F418" s="159">
        <f>F415+F417</f>
        <v>0</v>
      </c>
      <c r="G418" s="53">
        <v>0.4</v>
      </c>
      <c r="H418" s="165">
        <f>F418/G418</f>
        <v>0</v>
      </c>
      <c r="I418" s="192" t="str">
        <f>IF($C$8="","",H418/$C$8*1000)</f>
        <v/>
      </c>
      <c r="J418" s="152"/>
    </row>
    <row r="419" spans="1:10" s="118" customFormat="1" ht="13.5" thickBot="1" x14ac:dyDescent="0.25">
      <c r="A419" s="106" t="s">
        <v>170</v>
      </c>
      <c r="B419" s="139" t="s">
        <v>118</v>
      </c>
      <c r="C419" s="64"/>
      <c r="D419" s="140"/>
      <c r="E419" s="120"/>
      <c r="F419" s="140"/>
      <c r="G419" s="49"/>
      <c r="H419" s="141"/>
      <c r="I419" s="117"/>
      <c r="J419" s="482"/>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52"/>
    </row>
    <row r="421" spans="1:10" s="118" customFormat="1" ht="13.5" thickBot="1" x14ac:dyDescent="0.25">
      <c r="A421" s="106" t="s">
        <v>720</v>
      </c>
      <c r="B421" s="39" t="s">
        <v>721</v>
      </c>
      <c r="C421" s="421"/>
      <c r="D421" s="422"/>
      <c r="E421" s="517"/>
      <c r="F421" s="422"/>
      <c r="G421" s="422"/>
      <c r="H421" s="428"/>
      <c r="I421" s="192"/>
      <c r="J421" s="152"/>
    </row>
    <row r="422" spans="1:10" s="118" customFormat="1" ht="13.5" thickBot="1" x14ac:dyDescent="0.25">
      <c r="A422" s="106"/>
      <c r="B422" s="17"/>
      <c r="C422" s="457" t="s">
        <v>3</v>
      </c>
      <c r="D422" s="284">
        <v>0.45</v>
      </c>
      <c r="E422" s="40"/>
      <c r="F422" s="284">
        <f>E422*D422</f>
        <v>0</v>
      </c>
      <c r="G422" s="453">
        <v>0.9</v>
      </c>
      <c r="H422" s="430"/>
      <c r="I422" s="192"/>
      <c r="J422" s="152"/>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52"/>
    </row>
    <row r="424" spans="1:10" s="118" customFormat="1" ht="13.5" thickBot="1" x14ac:dyDescent="0.25">
      <c r="A424" s="106"/>
      <c r="B424" s="17"/>
      <c r="C424" s="472" t="s">
        <v>2</v>
      </c>
      <c r="D424" s="284">
        <v>0.3</v>
      </c>
      <c r="E424" s="40"/>
      <c r="F424" s="284">
        <f>E424*D424</f>
        <v>0</v>
      </c>
      <c r="G424" s="453">
        <v>0.6</v>
      </c>
      <c r="H424" s="469"/>
      <c r="I424" s="192"/>
      <c r="J424" s="152"/>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52"/>
    </row>
    <row r="426" spans="1:10" s="118" customFormat="1" x14ac:dyDescent="0.2">
      <c r="A426" s="106"/>
      <c r="B426" s="465" t="s">
        <v>724</v>
      </c>
      <c r="C426" s="432"/>
      <c r="D426" s="433"/>
      <c r="E426" s="519"/>
      <c r="F426" s="433"/>
      <c r="G426" s="433"/>
      <c r="H426" s="463">
        <f>SUM(H423,H425)</f>
        <v>0</v>
      </c>
      <c r="I426" s="192" t="str">
        <f t="shared" si="1"/>
        <v/>
      </c>
      <c r="J426" s="152"/>
    </row>
    <row r="427" spans="1:10" s="118" customFormat="1" x14ac:dyDescent="0.2">
      <c r="A427" s="106"/>
      <c r="B427" s="466" t="s">
        <v>334</v>
      </c>
      <c r="C427" s="414"/>
      <c r="D427" s="413"/>
      <c r="E427" s="415"/>
      <c r="F427" s="413"/>
      <c r="G427" s="413"/>
      <c r="H427" s="33">
        <f>H389+H392+H401+H408+H415+H420+H423</f>
        <v>0</v>
      </c>
      <c r="I427" s="109" t="str">
        <f t="shared" si="1"/>
        <v/>
      </c>
      <c r="J427" s="152"/>
    </row>
    <row r="428" spans="1:10" s="118" customFormat="1" x14ac:dyDescent="0.2">
      <c r="A428" s="106"/>
      <c r="B428" s="466" t="s">
        <v>335</v>
      </c>
      <c r="C428" s="414"/>
      <c r="D428" s="413"/>
      <c r="E428" s="415"/>
      <c r="F428" s="413"/>
      <c r="G428" s="413"/>
      <c r="H428" s="33">
        <f>H394+H404+H411+H417+H425</f>
        <v>0</v>
      </c>
      <c r="I428" s="109" t="str">
        <f t="shared" si="1"/>
        <v/>
      </c>
      <c r="J428" s="152"/>
    </row>
    <row r="429" spans="1:10" s="118" customFormat="1" x14ac:dyDescent="0.2">
      <c r="A429" s="106" t="s">
        <v>100</v>
      </c>
      <c r="B429" s="178" t="s">
        <v>333</v>
      </c>
      <c r="C429" s="69"/>
      <c r="D429" s="178"/>
      <c r="E429" s="239"/>
      <c r="F429" s="178"/>
      <c r="G429" s="58"/>
      <c r="H429" s="27">
        <f>H427+H428</f>
        <v>0</v>
      </c>
      <c r="I429" s="109" t="str">
        <f t="shared" si="1"/>
        <v/>
      </c>
      <c r="J429" s="152"/>
    </row>
    <row r="430" spans="1:10" s="118" customFormat="1" x14ac:dyDescent="0.2">
      <c r="A430" s="252" t="s">
        <v>98</v>
      </c>
      <c r="B430" s="254" t="s">
        <v>332</v>
      </c>
      <c r="C430" s="417"/>
      <c r="D430" s="416"/>
      <c r="E430" s="418"/>
      <c r="F430" s="416"/>
      <c r="G430" s="416"/>
      <c r="H430" s="255">
        <f>H429</f>
        <v>0</v>
      </c>
      <c r="I430" s="250" t="str">
        <f t="shared" si="1"/>
        <v/>
      </c>
      <c r="J430" s="14"/>
    </row>
    <row r="431" spans="1:10" s="118" customFormat="1" x14ac:dyDescent="0.2">
      <c r="A431" s="106"/>
      <c r="B431" s="179"/>
      <c r="C431" s="63"/>
      <c r="D431" s="179"/>
      <c r="E431" s="240"/>
      <c r="F431" s="179"/>
      <c r="G431" s="59"/>
      <c r="H431" s="180"/>
      <c r="I431" s="117"/>
      <c r="J431" s="482"/>
    </row>
    <row r="432" spans="1:10" s="118" customFormat="1" x14ac:dyDescent="0.2">
      <c r="A432" s="106" t="s">
        <v>103</v>
      </c>
      <c r="B432" s="18" t="s">
        <v>54</v>
      </c>
      <c r="C432" s="62"/>
      <c r="D432" s="125"/>
      <c r="E432" s="241"/>
      <c r="F432" s="125"/>
      <c r="G432" s="45"/>
      <c r="H432" s="174"/>
      <c r="I432" s="117"/>
      <c r="J432" s="482"/>
    </row>
    <row r="433" spans="1:10" s="118" customFormat="1" ht="13.5" thickBot="1" x14ac:dyDescent="0.25">
      <c r="A433" s="106" t="s">
        <v>175</v>
      </c>
      <c r="B433" s="161" t="s">
        <v>55</v>
      </c>
      <c r="C433" s="64"/>
      <c r="D433" s="140"/>
      <c r="E433" s="31"/>
      <c r="F433" s="140"/>
      <c r="G433" s="49"/>
      <c r="H433" s="141"/>
      <c r="I433" s="117"/>
      <c r="J433" s="482"/>
    </row>
    <row r="434" spans="1:10" s="118" customFormat="1" ht="13.5" thickBot="1" x14ac:dyDescent="0.25">
      <c r="A434" s="106"/>
      <c r="B434" s="143"/>
      <c r="C434" s="62" t="s">
        <v>3</v>
      </c>
      <c r="D434" s="125">
        <v>0.25</v>
      </c>
      <c r="E434" s="147"/>
      <c r="F434" s="125">
        <f>E434*D434</f>
        <v>0</v>
      </c>
      <c r="G434" s="45">
        <v>1.5</v>
      </c>
      <c r="H434" s="127"/>
      <c r="I434" s="117"/>
      <c r="J434" s="482"/>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52"/>
    </row>
    <row r="436" spans="1:10" s="118" customFormat="1" ht="13.5" thickBot="1" x14ac:dyDescent="0.25">
      <c r="A436" s="106"/>
      <c r="B436" s="143"/>
      <c r="C436" s="62" t="s">
        <v>2</v>
      </c>
      <c r="D436" s="125">
        <v>0.75</v>
      </c>
      <c r="E436" s="147"/>
      <c r="F436" s="125">
        <f>E436*D436</f>
        <v>0</v>
      </c>
      <c r="G436" s="45">
        <v>1.5</v>
      </c>
      <c r="H436" s="127"/>
      <c r="I436" s="117"/>
      <c r="J436" s="482"/>
    </row>
    <row r="437" spans="1:10" s="118" customFormat="1" x14ac:dyDescent="0.2">
      <c r="A437" s="106"/>
      <c r="B437" s="211" t="s">
        <v>337</v>
      </c>
      <c r="C437" s="212"/>
      <c r="D437" s="213"/>
      <c r="E437" s="242"/>
      <c r="F437" s="213">
        <f>SUM(F436)</f>
        <v>0</v>
      </c>
      <c r="G437" s="214">
        <v>1.5</v>
      </c>
      <c r="H437" s="215">
        <f>F437/G437</f>
        <v>0</v>
      </c>
      <c r="I437" s="198" t="str">
        <f>IF($C$8="","",H437/$C$8*1000)</f>
        <v/>
      </c>
      <c r="J437" s="152"/>
    </row>
    <row r="438" spans="1:10" s="118" customFormat="1" x14ac:dyDescent="0.2">
      <c r="A438" s="252" t="s">
        <v>234</v>
      </c>
      <c r="B438" s="246" t="s">
        <v>482</v>
      </c>
      <c r="C438" s="247"/>
      <c r="D438" s="246"/>
      <c r="E438" s="253"/>
      <c r="F438" s="246"/>
      <c r="G438" s="248"/>
      <c r="H438" s="249">
        <f>H435+H437</f>
        <v>0</v>
      </c>
      <c r="I438" s="250" t="str">
        <f>IF($C$8="","",H438/$C$8*1000)</f>
        <v/>
      </c>
      <c r="J438" s="14"/>
    </row>
    <row r="439" spans="1:10" s="118" customFormat="1" x14ac:dyDescent="0.2">
      <c r="A439" s="106"/>
      <c r="B439" s="135"/>
      <c r="C439" s="63"/>
      <c r="D439" s="135"/>
      <c r="E439" s="120"/>
      <c r="F439" s="135"/>
      <c r="G439" s="47"/>
      <c r="H439" s="152"/>
      <c r="I439" s="117"/>
      <c r="J439" s="482"/>
    </row>
    <row r="440" spans="1:10" s="118" customFormat="1" x14ac:dyDescent="0.2">
      <c r="A440" s="106" t="s">
        <v>105</v>
      </c>
      <c r="B440" s="16" t="s">
        <v>56</v>
      </c>
      <c r="C440" s="63"/>
      <c r="D440" s="135"/>
      <c r="E440" s="120"/>
      <c r="F440" s="135"/>
      <c r="G440" s="47"/>
      <c r="H440" s="152"/>
      <c r="I440" s="117"/>
      <c r="J440" s="482"/>
    </row>
    <row r="441" spans="1:10" s="118" customFormat="1" x14ac:dyDescent="0.2">
      <c r="A441" s="106" t="s">
        <v>101</v>
      </c>
      <c r="B441" s="10" t="s">
        <v>486</v>
      </c>
      <c r="C441" s="76"/>
      <c r="D441" s="145"/>
      <c r="E441" s="167"/>
      <c r="F441" s="145"/>
      <c r="G441" s="57"/>
      <c r="H441" s="117"/>
      <c r="I441" s="117"/>
      <c r="J441" s="482"/>
    </row>
    <row r="442" spans="1:10" s="118" customFormat="1" ht="13.5" thickBot="1" x14ac:dyDescent="0.25">
      <c r="A442" s="106" t="s">
        <v>171</v>
      </c>
      <c r="B442" s="139" t="s">
        <v>49</v>
      </c>
      <c r="C442" s="64"/>
      <c r="D442" s="140"/>
      <c r="E442" s="31"/>
      <c r="F442" s="140"/>
      <c r="G442" s="49"/>
      <c r="H442" s="141"/>
      <c r="I442" s="117"/>
      <c r="J442" s="482"/>
    </row>
    <row r="443" spans="1:10" s="118" customFormat="1" x14ac:dyDescent="0.2">
      <c r="A443" s="106"/>
      <c r="B443" s="143"/>
      <c r="C443" s="62" t="s">
        <v>2</v>
      </c>
      <c r="D443" s="125">
        <v>0.125</v>
      </c>
      <c r="E443" s="126"/>
      <c r="F443" s="125">
        <f>E443*D443</f>
        <v>0</v>
      </c>
      <c r="G443" s="45">
        <v>2</v>
      </c>
      <c r="H443" s="127"/>
      <c r="I443" s="117"/>
      <c r="J443" s="482"/>
    </row>
    <row r="444" spans="1:10" s="118" customFormat="1" x14ac:dyDescent="0.2">
      <c r="A444" s="106"/>
      <c r="B444" s="143"/>
      <c r="C444" s="62" t="s">
        <v>2</v>
      </c>
      <c r="D444" s="125">
        <v>0.25</v>
      </c>
      <c r="E444" s="128"/>
      <c r="F444" s="125">
        <f>E444*D444</f>
        <v>0</v>
      </c>
      <c r="G444" s="45">
        <v>2</v>
      </c>
      <c r="H444" s="127"/>
      <c r="I444" s="117"/>
      <c r="J444" s="482"/>
    </row>
    <row r="445" spans="1:10" s="118" customFormat="1" x14ac:dyDescent="0.2">
      <c r="A445" s="106"/>
      <c r="B445" s="143"/>
      <c r="C445" s="62" t="s">
        <v>2</v>
      </c>
      <c r="D445" s="125">
        <v>0.5</v>
      </c>
      <c r="E445" s="128"/>
      <c r="F445" s="125">
        <f>E445*D445</f>
        <v>0</v>
      </c>
      <c r="G445" s="45">
        <v>2</v>
      </c>
      <c r="H445" s="127"/>
      <c r="I445" s="117"/>
      <c r="J445" s="482"/>
    </row>
    <row r="446" spans="1:10" s="118" customFormat="1" ht="13.5" thickBot="1" x14ac:dyDescent="0.25">
      <c r="A446" s="106"/>
      <c r="B446" s="143"/>
      <c r="C446" s="62" t="s">
        <v>2</v>
      </c>
      <c r="D446" s="125">
        <v>1</v>
      </c>
      <c r="E446" s="129"/>
      <c r="F446" s="125">
        <f>E446*D446</f>
        <v>0</v>
      </c>
      <c r="G446" s="45">
        <v>2</v>
      </c>
      <c r="H446" s="127"/>
      <c r="I446" s="117"/>
      <c r="J446" s="482"/>
    </row>
    <row r="447" spans="1:10" s="118" customFormat="1" x14ac:dyDescent="0.2">
      <c r="A447" s="106"/>
      <c r="B447" s="132" t="s">
        <v>338</v>
      </c>
      <c r="C447" s="67"/>
      <c r="D447" s="6"/>
      <c r="E447" s="6"/>
      <c r="F447" s="6">
        <f>SUM(F443:F446)</f>
        <v>0</v>
      </c>
      <c r="G447" s="46">
        <v>2</v>
      </c>
      <c r="H447" s="134">
        <f>F447/G447</f>
        <v>0</v>
      </c>
      <c r="I447" s="192" t="str">
        <f>IF($C$8="","",H447/$C$8*1000)</f>
        <v/>
      </c>
      <c r="J447" s="152"/>
    </row>
    <row r="448" spans="1:10" s="118" customFormat="1" ht="13.5" thickBot="1" x14ac:dyDescent="0.25">
      <c r="A448" s="106" t="s">
        <v>172</v>
      </c>
      <c r="B448" s="143" t="s">
        <v>50</v>
      </c>
      <c r="C448" s="63"/>
      <c r="D448" s="135"/>
      <c r="E448" s="135"/>
      <c r="F448" s="135"/>
      <c r="G448" s="47"/>
      <c r="H448" s="137"/>
      <c r="I448" s="117"/>
      <c r="J448" s="482"/>
    </row>
    <row r="449" spans="1:10" s="118" customFormat="1" x14ac:dyDescent="0.2">
      <c r="A449" s="106"/>
      <c r="B449" s="143"/>
      <c r="C449" s="62" t="s">
        <v>2</v>
      </c>
      <c r="D449" s="125">
        <v>0.1</v>
      </c>
      <c r="E449" s="126"/>
      <c r="F449" s="125">
        <f>E449*D449</f>
        <v>0</v>
      </c>
      <c r="G449" s="45">
        <v>0.4</v>
      </c>
      <c r="H449" s="127"/>
      <c r="I449" s="117"/>
      <c r="J449" s="482"/>
    </row>
    <row r="450" spans="1:10" s="118" customFormat="1" x14ac:dyDescent="0.2">
      <c r="A450" s="106"/>
      <c r="B450" s="143"/>
      <c r="C450" s="62" t="s">
        <v>2</v>
      </c>
      <c r="D450" s="125">
        <v>0.2</v>
      </c>
      <c r="E450" s="128"/>
      <c r="F450" s="125">
        <f>E450*D450</f>
        <v>0</v>
      </c>
      <c r="G450" s="45">
        <v>0.4</v>
      </c>
      <c r="H450" s="127"/>
      <c r="I450" s="117"/>
      <c r="J450" s="482"/>
    </row>
    <row r="451" spans="1:10" s="118" customFormat="1" ht="13.5" thickBot="1" x14ac:dyDescent="0.25">
      <c r="A451" s="106"/>
      <c r="B451" s="143"/>
      <c r="C451" s="62" t="s">
        <v>2</v>
      </c>
      <c r="D451" s="125">
        <v>0.4</v>
      </c>
      <c r="E451" s="129"/>
      <c r="F451" s="125">
        <f>E451*D451</f>
        <v>0</v>
      </c>
      <c r="G451" s="45">
        <v>0.4</v>
      </c>
      <c r="H451" s="127"/>
      <c r="I451" s="117"/>
      <c r="J451" s="482"/>
    </row>
    <row r="452" spans="1:10" s="118" customFormat="1" x14ac:dyDescent="0.2">
      <c r="A452" s="106"/>
      <c r="B452" s="132" t="s">
        <v>339</v>
      </c>
      <c r="C452" s="67"/>
      <c r="D452" s="6"/>
      <c r="E452" s="6"/>
      <c r="F452" s="6">
        <f>SUM(F449:F451)</f>
        <v>0</v>
      </c>
      <c r="G452" s="46">
        <v>0.4</v>
      </c>
      <c r="H452" s="134">
        <f>F452/G452</f>
        <v>0</v>
      </c>
      <c r="I452" s="192" t="str">
        <f>IF($C$8="","",H452/$C$8*1000)</f>
        <v/>
      </c>
      <c r="J452" s="152"/>
    </row>
    <row r="453" spans="1:10" s="118" customFormat="1" ht="13.5" thickBot="1" x14ac:dyDescent="0.25">
      <c r="A453" s="106" t="s">
        <v>707</v>
      </c>
      <c r="B453" s="84" t="s">
        <v>708</v>
      </c>
      <c r="C453" s="64"/>
      <c r="D453" s="140"/>
      <c r="E453" s="140"/>
      <c r="F453" s="140"/>
      <c r="G453" s="49"/>
      <c r="H453" s="141"/>
      <c r="I453" s="117"/>
      <c r="J453" s="482"/>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52"/>
    </row>
    <row r="455" spans="1:10" s="118" customFormat="1" ht="13.5" thickBot="1" x14ac:dyDescent="0.25">
      <c r="A455" s="106" t="s">
        <v>725</v>
      </c>
      <c r="B455" s="84" t="s">
        <v>726</v>
      </c>
      <c r="C455" s="434"/>
      <c r="D455" s="435"/>
      <c r="E455" s="517"/>
      <c r="F455" s="435"/>
      <c r="G455" s="435"/>
      <c r="H455" s="440"/>
      <c r="I455" s="473"/>
      <c r="J455" s="152"/>
    </row>
    <row r="456" spans="1:10" s="118" customFormat="1" x14ac:dyDescent="0.2">
      <c r="A456" s="426"/>
      <c r="B456" s="436"/>
      <c r="C456" s="474" t="s">
        <v>2</v>
      </c>
      <c r="D456" s="23">
        <v>0.4</v>
      </c>
      <c r="E456" s="478"/>
      <c r="F456" s="23">
        <f>E456*D456</f>
        <v>0</v>
      </c>
      <c r="G456" s="475">
        <v>1.2</v>
      </c>
      <c r="H456" s="8">
        <f>F456/G456</f>
        <v>0</v>
      </c>
      <c r="I456" s="192" t="str">
        <f>IF($C$8="","",H456/$C$8*1000)</f>
        <v/>
      </c>
      <c r="J456" s="152"/>
    </row>
    <row r="457" spans="1:10" s="118" customFormat="1" x14ac:dyDescent="0.2">
      <c r="A457" s="106" t="s">
        <v>101</v>
      </c>
      <c r="B457" s="26" t="s">
        <v>340</v>
      </c>
      <c r="C457" s="69"/>
      <c r="D457" s="138"/>
      <c r="E457" s="138"/>
      <c r="F457" s="138"/>
      <c r="G457" s="48"/>
      <c r="H457" s="163">
        <f>SUM(H452,H447,H454,H456)</f>
        <v>0</v>
      </c>
      <c r="I457" s="109" t="str">
        <f>IF($C$8="","",H457/$C$8*1000)</f>
        <v/>
      </c>
      <c r="J457" s="152"/>
    </row>
    <row r="458" spans="1:10" s="118" customFormat="1" x14ac:dyDescent="0.2">
      <c r="A458" s="106"/>
      <c r="B458" s="135"/>
      <c r="C458" s="63"/>
      <c r="D458" s="135"/>
      <c r="E458" s="135"/>
      <c r="F458" s="135"/>
      <c r="G458" s="47"/>
      <c r="H458" s="152"/>
      <c r="I458" s="117"/>
      <c r="J458" s="482"/>
    </row>
    <row r="459" spans="1:10" s="118" customFormat="1" x14ac:dyDescent="0.2">
      <c r="A459" s="106"/>
      <c r="B459" s="16" t="s">
        <v>487</v>
      </c>
      <c r="C459" s="66"/>
      <c r="D459" s="150"/>
      <c r="E459" s="150"/>
      <c r="F459" s="150"/>
      <c r="G459" s="51"/>
      <c r="H459" s="151"/>
      <c r="I459" s="117"/>
      <c r="J459" s="482"/>
    </row>
    <row r="460" spans="1:10" s="118" customFormat="1" ht="13.5" thickBot="1" x14ac:dyDescent="0.25">
      <c r="A460" s="106"/>
      <c r="B460" s="139" t="s">
        <v>51</v>
      </c>
      <c r="C460" s="80" t="s">
        <v>82</v>
      </c>
      <c r="D460" s="145"/>
      <c r="E460" s="145"/>
      <c r="F460" s="145"/>
      <c r="G460" s="57"/>
      <c r="H460" s="141"/>
      <c r="I460" s="117"/>
      <c r="J460" s="482"/>
    </row>
    <row r="461" spans="1:10" s="118" customFormat="1" x14ac:dyDescent="0.2">
      <c r="B461" s="143"/>
      <c r="C461" s="62" t="s">
        <v>3</v>
      </c>
      <c r="D461" s="125">
        <v>0.25</v>
      </c>
      <c r="E461" s="126"/>
      <c r="F461" s="125">
        <f>E461*D461</f>
        <v>0</v>
      </c>
      <c r="G461" s="45">
        <v>2</v>
      </c>
      <c r="H461" s="127"/>
      <c r="I461" s="117"/>
      <c r="J461" s="482"/>
    </row>
    <row r="462" spans="1:10" s="118" customFormat="1" x14ac:dyDescent="0.2">
      <c r="A462" s="106"/>
      <c r="B462" s="143"/>
      <c r="C462" s="62" t="s">
        <v>3</v>
      </c>
      <c r="D462" s="125">
        <v>0.5</v>
      </c>
      <c r="E462" s="128"/>
      <c r="F462" s="125">
        <f>E462*D462</f>
        <v>0</v>
      </c>
      <c r="G462" s="45">
        <v>2</v>
      </c>
      <c r="H462" s="127"/>
      <c r="I462" s="117"/>
      <c r="J462" s="482"/>
    </row>
    <row r="463" spans="1:10" s="118" customFormat="1" ht="13.5" thickBot="1" x14ac:dyDescent="0.25">
      <c r="A463" s="107"/>
      <c r="B463" s="7" t="s">
        <v>469</v>
      </c>
      <c r="C463" s="62" t="s">
        <v>3</v>
      </c>
      <c r="D463" s="125">
        <v>3</v>
      </c>
      <c r="E463" s="129"/>
      <c r="F463" s="125">
        <f>E463*D463</f>
        <v>0</v>
      </c>
      <c r="G463" s="45">
        <v>2</v>
      </c>
      <c r="H463" s="127"/>
      <c r="I463" s="117"/>
      <c r="J463" s="482"/>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52"/>
    </row>
    <row r="465" spans="1:10" s="118" customFormat="1" x14ac:dyDescent="0.2">
      <c r="A465" s="106"/>
      <c r="B465" s="124"/>
      <c r="C465" s="62" t="s">
        <v>2</v>
      </c>
      <c r="D465" s="125">
        <v>0.5</v>
      </c>
      <c r="E465" s="126"/>
      <c r="F465" s="125">
        <f>E465*D465</f>
        <v>0</v>
      </c>
      <c r="G465" s="45">
        <v>1.5</v>
      </c>
      <c r="H465" s="127"/>
      <c r="I465" s="117"/>
      <c r="J465" s="482"/>
    </row>
    <row r="466" spans="1:10" s="118" customFormat="1" ht="13.5" thickBot="1" x14ac:dyDescent="0.25">
      <c r="A466" s="106"/>
      <c r="B466" s="143"/>
      <c r="C466" s="62" t="s">
        <v>2</v>
      </c>
      <c r="D466" s="125">
        <v>1</v>
      </c>
      <c r="E466" s="129"/>
      <c r="F466" s="125">
        <f>E466*D466</f>
        <v>0</v>
      </c>
      <c r="G466" s="45">
        <v>1.5</v>
      </c>
      <c r="H466" s="127"/>
      <c r="I466" s="117"/>
      <c r="J466" s="482"/>
    </row>
    <row r="467" spans="1:10" s="118" customFormat="1" x14ac:dyDescent="0.2">
      <c r="A467" s="106" t="s">
        <v>173</v>
      </c>
      <c r="B467" s="193" t="s">
        <v>341</v>
      </c>
      <c r="C467" s="194"/>
      <c r="D467" s="195"/>
      <c r="E467" s="195"/>
      <c r="F467" s="195">
        <f>SUM(F465:F466)</f>
        <v>0</v>
      </c>
      <c r="G467" s="196">
        <v>1.5</v>
      </c>
      <c r="H467" s="197">
        <f>F467/G467</f>
        <v>0</v>
      </c>
      <c r="I467" s="198" t="str">
        <f>IF($C$8="","",H467/$C$8*1000)</f>
        <v/>
      </c>
      <c r="J467" s="152"/>
    </row>
    <row r="468" spans="1:10" s="118" customFormat="1" x14ac:dyDescent="0.2">
      <c r="A468" s="106"/>
      <c r="B468" s="158" t="s">
        <v>344</v>
      </c>
      <c r="C468" s="70"/>
      <c r="D468" s="159"/>
      <c r="E468" s="159"/>
      <c r="F468" s="159"/>
      <c r="G468" s="53"/>
      <c r="H468" s="165">
        <f>H467+H464</f>
        <v>0</v>
      </c>
      <c r="I468" s="192" t="str">
        <f>IF($C$8="","",H468/$C$8*1000)</f>
        <v/>
      </c>
      <c r="J468" s="152"/>
    </row>
    <row r="469" spans="1:10" s="118" customFormat="1" x14ac:dyDescent="0.2">
      <c r="A469" s="106"/>
      <c r="B469" s="158" t="s">
        <v>415</v>
      </c>
      <c r="C469" s="70"/>
      <c r="D469" s="159"/>
      <c r="E469" s="159"/>
      <c r="F469" s="159">
        <f>(0.125*E308)+(0.25*E309)</f>
        <v>0</v>
      </c>
      <c r="G469" s="53">
        <v>2</v>
      </c>
      <c r="H469" s="165">
        <f>F469/G469</f>
        <v>0</v>
      </c>
      <c r="I469" s="192" t="str">
        <f>IF($C$8="","",H469/$C$8*1000)</f>
        <v/>
      </c>
      <c r="J469" s="152"/>
    </row>
    <row r="470" spans="1:10" s="118" customFormat="1" x14ac:dyDescent="0.2">
      <c r="A470" s="106"/>
      <c r="B470" s="132" t="s">
        <v>343</v>
      </c>
      <c r="C470" s="67"/>
      <c r="D470" s="6"/>
      <c r="E470" s="6"/>
      <c r="F470" s="6"/>
      <c r="G470" s="46"/>
      <c r="H470" s="134">
        <f>SUM(H469,H468)</f>
        <v>0</v>
      </c>
      <c r="I470" s="192" t="str">
        <f>IF($C$8="","",H470/$C$8*1000)</f>
        <v/>
      </c>
      <c r="J470" s="152"/>
    </row>
    <row r="471" spans="1:10" s="118" customFormat="1" ht="13.5" thickBot="1" x14ac:dyDescent="0.25">
      <c r="A471" s="106"/>
      <c r="B471" s="139" t="s">
        <v>52</v>
      </c>
      <c r="C471" s="78" t="s">
        <v>82</v>
      </c>
      <c r="D471" s="140"/>
      <c r="E471" s="140"/>
      <c r="F471" s="140"/>
      <c r="G471" s="49"/>
      <c r="H471" s="141"/>
      <c r="I471" s="117"/>
      <c r="J471" s="482"/>
    </row>
    <row r="472" spans="1:10" s="118" customFormat="1" ht="13.5" thickBot="1" x14ac:dyDescent="0.25">
      <c r="B472" s="143"/>
      <c r="C472" s="62" t="s">
        <v>3</v>
      </c>
      <c r="D472" s="125">
        <v>0.5</v>
      </c>
      <c r="E472" s="147"/>
      <c r="F472" s="125">
        <f>E472*D472</f>
        <v>0</v>
      </c>
      <c r="G472" s="45">
        <v>1.5</v>
      </c>
      <c r="H472" s="127"/>
      <c r="I472" s="117"/>
      <c r="J472" s="482"/>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52"/>
    </row>
    <row r="474" spans="1:10" s="118" customFormat="1" x14ac:dyDescent="0.2">
      <c r="A474" s="106"/>
      <c r="B474" s="143"/>
      <c r="C474" s="62" t="s">
        <v>2</v>
      </c>
      <c r="D474" s="125">
        <v>0.5</v>
      </c>
      <c r="E474" s="126"/>
      <c r="F474" s="125">
        <f>E474*D474</f>
        <v>0</v>
      </c>
      <c r="G474" s="45">
        <v>1</v>
      </c>
      <c r="H474" s="127"/>
      <c r="I474" s="117"/>
      <c r="J474" s="482"/>
    </row>
    <row r="475" spans="1:10" s="118" customFormat="1" ht="13.5" thickBot="1" x14ac:dyDescent="0.25">
      <c r="A475" s="106"/>
      <c r="B475" s="143"/>
      <c r="C475" s="62" t="s">
        <v>2</v>
      </c>
      <c r="D475" s="125">
        <v>1</v>
      </c>
      <c r="E475" s="129"/>
      <c r="F475" s="125">
        <f>E475*D475</f>
        <v>0</v>
      </c>
      <c r="G475" s="45">
        <v>1</v>
      </c>
      <c r="H475" s="127"/>
      <c r="I475" s="117"/>
      <c r="J475" s="482"/>
    </row>
    <row r="476" spans="1:10" s="118" customFormat="1" x14ac:dyDescent="0.2">
      <c r="A476" s="106" t="s">
        <v>174</v>
      </c>
      <c r="B476" s="193" t="s">
        <v>345</v>
      </c>
      <c r="C476" s="194"/>
      <c r="D476" s="195"/>
      <c r="E476" s="195"/>
      <c r="F476" s="195">
        <f>SUM(F474:F475)</f>
        <v>0</v>
      </c>
      <c r="G476" s="196">
        <v>1</v>
      </c>
      <c r="H476" s="197">
        <f>F476/G476</f>
        <v>0</v>
      </c>
      <c r="I476" s="198" t="str">
        <f>IF($C$8="","",H476/$C$8*1000)</f>
        <v/>
      </c>
      <c r="J476" s="152"/>
    </row>
    <row r="477" spans="1:10" s="118" customFormat="1" x14ac:dyDescent="0.2">
      <c r="A477" s="106"/>
      <c r="B477" s="158" t="s">
        <v>347</v>
      </c>
      <c r="C477" s="70"/>
      <c r="D477" s="159"/>
      <c r="E477" s="159"/>
      <c r="F477" s="159"/>
      <c r="G477" s="53"/>
      <c r="H477" s="165">
        <f>SUM(H473,H476)</f>
        <v>0</v>
      </c>
      <c r="I477" s="192" t="str">
        <f>IF($C$8="","",H477/$C$8*1000)</f>
        <v/>
      </c>
      <c r="J477" s="152"/>
    </row>
    <row r="478" spans="1:10" s="118" customFormat="1" ht="13.5" thickBot="1" x14ac:dyDescent="0.25">
      <c r="A478" s="106" t="s">
        <v>210</v>
      </c>
      <c r="B478" s="161" t="s">
        <v>53</v>
      </c>
      <c r="C478" s="64"/>
      <c r="D478" s="140"/>
      <c r="E478" s="140"/>
      <c r="F478" s="140"/>
      <c r="G478" s="49"/>
      <c r="H478" s="141"/>
      <c r="I478" s="117"/>
      <c r="J478" s="482"/>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52"/>
    </row>
    <row r="480" spans="1:10" s="118" customFormat="1" x14ac:dyDescent="0.2">
      <c r="A480" s="106" t="s">
        <v>102</v>
      </c>
      <c r="B480" s="138" t="s">
        <v>348</v>
      </c>
      <c r="C480" s="69"/>
      <c r="D480" s="138"/>
      <c r="E480" s="138"/>
      <c r="F480" s="138"/>
      <c r="G480" s="48"/>
      <c r="H480" s="163">
        <f>H467+H476</f>
        <v>0</v>
      </c>
      <c r="I480" s="109" t="str">
        <f>IF($C$8="","",H480/$C$8*1000)</f>
        <v/>
      </c>
      <c r="J480" s="152"/>
    </row>
    <row r="481" spans="1:10" s="118" customFormat="1" x14ac:dyDescent="0.2">
      <c r="A481" s="106" t="s">
        <v>390</v>
      </c>
      <c r="B481" s="138" t="s">
        <v>560</v>
      </c>
      <c r="C481" s="69"/>
      <c r="D481" s="138"/>
      <c r="E481" s="138"/>
      <c r="F481" s="138"/>
      <c r="G481" s="48"/>
      <c r="H481" s="163">
        <f>H482-H480</f>
        <v>0</v>
      </c>
      <c r="I481" s="109" t="str">
        <f>IF($C$8="","",H481/$C$8*1000)</f>
        <v/>
      </c>
      <c r="J481" s="152"/>
    </row>
    <row r="482" spans="1:10" s="118" customFormat="1" x14ac:dyDescent="0.2">
      <c r="A482" s="106"/>
      <c r="B482" s="138" t="s">
        <v>349</v>
      </c>
      <c r="C482" s="69"/>
      <c r="D482" s="138"/>
      <c r="E482" s="138"/>
      <c r="F482" s="138"/>
      <c r="G482" s="48"/>
      <c r="H482" s="163">
        <f>H470+H477+H479</f>
        <v>0</v>
      </c>
      <c r="I482" s="109" t="str">
        <f>IF($C$8="","",H482/$C$8*1000)</f>
        <v/>
      </c>
      <c r="J482" s="152"/>
    </row>
    <row r="483" spans="1:10" s="118" customFormat="1" x14ac:dyDescent="0.2">
      <c r="A483" s="106"/>
      <c r="B483" s="135"/>
      <c r="C483" s="63"/>
      <c r="D483" s="135"/>
      <c r="E483" s="135"/>
      <c r="F483" s="135"/>
      <c r="G483" s="47"/>
      <c r="H483" s="152"/>
      <c r="I483" s="117"/>
      <c r="J483" s="482"/>
    </row>
    <row r="484" spans="1:10" s="118" customFormat="1" ht="13.5" thickBot="1" x14ac:dyDescent="0.25">
      <c r="A484" s="106" t="s">
        <v>176</v>
      </c>
      <c r="B484" s="139" t="s">
        <v>104</v>
      </c>
      <c r="C484" s="64"/>
      <c r="D484" s="140"/>
      <c r="E484" s="140"/>
      <c r="F484" s="140"/>
      <c r="G484" s="49"/>
      <c r="H484" s="141"/>
      <c r="I484" s="117"/>
      <c r="J484" s="482"/>
    </row>
    <row r="485" spans="1:10" s="118" customFormat="1" x14ac:dyDescent="0.2">
      <c r="A485" s="106"/>
      <c r="B485" s="124"/>
      <c r="C485" s="63" t="s">
        <v>4</v>
      </c>
      <c r="D485" s="135">
        <v>0.25</v>
      </c>
      <c r="E485" s="126"/>
      <c r="F485" s="125">
        <f>E485*D485</f>
        <v>0</v>
      </c>
      <c r="G485" s="47">
        <v>1.5</v>
      </c>
      <c r="H485" s="127"/>
      <c r="I485" s="117"/>
      <c r="J485" s="482"/>
    </row>
    <row r="486" spans="1:10" s="118" customFormat="1" x14ac:dyDescent="0.2">
      <c r="A486" s="106"/>
      <c r="B486" s="5" t="s">
        <v>191</v>
      </c>
      <c r="C486" s="63" t="s">
        <v>4</v>
      </c>
      <c r="D486" s="135">
        <v>2.5</v>
      </c>
      <c r="E486" s="128"/>
      <c r="F486" s="125">
        <f>E486*D486</f>
        <v>0</v>
      </c>
      <c r="G486" s="47">
        <v>1.5</v>
      </c>
      <c r="H486" s="127"/>
      <c r="I486" s="117"/>
      <c r="J486" s="482"/>
    </row>
    <row r="487" spans="1:10" s="118" customFormat="1" ht="13.5" thickBot="1" x14ac:dyDescent="0.25">
      <c r="A487" s="106"/>
      <c r="B487" s="5" t="s">
        <v>190</v>
      </c>
      <c r="C487" s="63" t="s">
        <v>4</v>
      </c>
      <c r="D487" s="135">
        <v>4.5</v>
      </c>
      <c r="E487" s="128"/>
      <c r="F487" s="125">
        <f>E487*D487</f>
        <v>0</v>
      </c>
      <c r="G487" s="47">
        <v>1.5</v>
      </c>
      <c r="H487" s="127"/>
      <c r="I487" s="117"/>
      <c r="J487" s="482"/>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52"/>
    </row>
    <row r="489" spans="1:10" s="118" customFormat="1" ht="13.5" thickBot="1" x14ac:dyDescent="0.25">
      <c r="A489" s="106"/>
      <c r="B489" s="124"/>
      <c r="C489" s="63" t="s">
        <v>2</v>
      </c>
      <c r="D489" s="135">
        <v>0.5</v>
      </c>
      <c r="E489" s="129"/>
      <c r="F489" s="125">
        <f>E489*D489</f>
        <v>0</v>
      </c>
      <c r="G489" s="47">
        <v>1.5</v>
      </c>
      <c r="H489" s="127"/>
      <c r="I489" s="117"/>
      <c r="J489" s="482"/>
    </row>
    <row r="490" spans="1:10" s="118" customFormat="1" x14ac:dyDescent="0.2">
      <c r="A490" s="106"/>
      <c r="B490" s="201" t="s">
        <v>568</v>
      </c>
      <c r="C490" s="194"/>
      <c r="D490" s="195"/>
      <c r="E490" s="203"/>
      <c r="F490" s="195">
        <f>SUM(F489)</f>
        <v>0</v>
      </c>
      <c r="G490" s="196">
        <v>1.5</v>
      </c>
      <c r="H490" s="197">
        <f>F490/G490</f>
        <v>0</v>
      </c>
      <c r="I490" s="198" t="str">
        <f>IF($C$8="","",H490/$C$8*1000)</f>
        <v/>
      </c>
      <c r="J490" s="152"/>
    </row>
    <row r="491" spans="1:10" s="118" customFormat="1" x14ac:dyDescent="0.2">
      <c r="A491" s="106"/>
      <c r="B491" s="132" t="s">
        <v>351</v>
      </c>
      <c r="C491" s="67"/>
      <c r="D491" s="6"/>
      <c r="E491" s="156"/>
      <c r="F491" s="6">
        <f>F488+F490</f>
        <v>0</v>
      </c>
      <c r="G491" s="46">
        <v>1.5</v>
      </c>
      <c r="H491" s="134">
        <f>F491/G491</f>
        <v>0</v>
      </c>
      <c r="I491" s="192" t="str">
        <f>IF($C$8="","",H491/$C$8*1000)</f>
        <v/>
      </c>
      <c r="J491" s="152"/>
    </row>
    <row r="492" spans="1:10" s="118" customFormat="1" ht="13.5" thickBot="1" x14ac:dyDescent="0.25">
      <c r="A492" s="106" t="s">
        <v>177</v>
      </c>
      <c r="B492" s="124" t="s">
        <v>57</v>
      </c>
      <c r="C492" s="77" t="s">
        <v>82</v>
      </c>
      <c r="D492" s="135"/>
      <c r="E492" s="120"/>
      <c r="F492" s="135"/>
      <c r="G492" s="47"/>
      <c r="H492" s="137"/>
      <c r="I492" s="117"/>
      <c r="J492" s="482"/>
    </row>
    <row r="493" spans="1:10" s="118" customFormat="1" ht="13.5" thickBot="1" x14ac:dyDescent="0.25">
      <c r="A493" s="106"/>
      <c r="B493" s="143"/>
      <c r="C493" s="63" t="s">
        <v>3</v>
      </c>
      <c r="D493" s="125">
        <v>3</v>
      </c>
      <c r="E493" s="147"/>
      <c r="F493" s="125">
        <f>E493*D493</f>
        <v>0</v>
      </c>
      <c r="G493" s="47">
        <v>3</v>
      </c>
      <c r="H493" s="127"/>
      <c r="I493" s="117"/>
      <c r="J493" s="482"/>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52"/>
    </row>
    <row r="495" spans="1:10" s="118" customFormat="1" x14ac:dyDescent="0.2">
      <c r="A495" s="106"/>
      <c r="B495" s="124"/>
      <c r="C495" s="62" t="s">
        <v>2</v>
      </c>
      <c r="D495" s="125">
        <v>1</v>
      </c>
      <c r="E495" s="126"/>
      <c r="F495" s="125">
        <f>E495*D495</f>
        <v>0</v>
      </c>
      <c r="G495" s="45">
        <v>8</v>
      </c>
      <c r="H495" s="127"/>
      <c r="I495" s="117"/>
      <c r="J495" s="482"/>
    </row>
    <row r="496" spans="1:10" s="118" customFormat="1" ht="13.5" thickBot="1" x14ac:dyDescent="0.25">
      <c r="A496" s="106"/>
      <c r="B496" s="143"/>
      <c r="C496" s="62" t="s">
        <v>2</v>
      </c>
      <c r="D496" s="125">
        <v>4</v>
      </c>
      <c r="E496" s="129"/>
      <c r="F496" s="125">
        <f>E496*D496</f>
        <v>0</v>
      </c>
      <c r="G496" s="45">
        <v>8</v>
      </c>
      <c r="H496" s="127"/>
      <c r="I496" s="117"/>
      <c r="J496" s="482"/>
    </row>
    <row r="497" spans="1:10" s="118" customFormat="1" x14ac:dyDescent="0.2">
      <c r="A497" s="106"/>
      <c r="B497" s="193" t="s">
        <v>352</v>
      </c>
      <c r="C497" s="194" t="s">
        <v>2</v>
      </c>
      <c r="D497" s="195"/>
      <c r="E497" s="195"/>
      <c r="F497" s="195">
        <f>SUM(F495:F496)</f>
        <v>0</v>
      </c>
      <c r="G497" s="196">
        <v>8</v>
      </c>
      <c r="H497" s="197">
        <f>F497/G497</f>
        <v>0</v>
      </c>
      <c r="I497" s="198" t="str">
        <f>IF($C$8="","",H497/$C$8*1000)</f>
        <v/>
      </c>
      <c r="J497" s="152"/>
    </row>
    <row r="498" spans="1:10" s="118" customFormat="1" x14ac:dyDescent="0.2">
      <c r="A498" s="106"/>
      <c r="B498" s="158" t="s">
        <v>354</v>
      </c>
      <c r="C498" s="70"/>
      <c r="D498" s="159"/>
      <c r="E498" s="159"/>
      <c r="F498" s="159"/>
      <c r="G498" s="53"/>
      <c r="H498" s="165">
        <f>SUM(H494,H497)</f>
        <v>0</v>
      </c>
      <c r="I498" s="192" t="str">
        <f>IF($C$8="","",H498/$C$8*1000)</f>
        <v/>
      </c>
      <c r="J498" s="152"/>
    </row>
    <row r="499" spans="1:10" s="118" customFormat="1" ht="13.5" thickBot="1" x14ac:dyDescent="0.25">
      <c r="A499" s="106" t="s">
        <v>178</v>
      </c>
      <c r="B499" s="139" t="s">
        <v>63</v>
      </c>
      <c r="C499" s="64"/>
      <c r="D499" s="140"/>
      <c r="E499" s="140"/>
      <c r="F499" s="140"/>
      <c r="G499" s="49"/>
      <c r="H499" s="141"/>
      <c r="I499" s="117"/>
      <c r="J499" s="482"/>
    </row>
    <row r="500" spans="1:10" s="118" customFormat="1" x14ac:dyDescent="0.2">
      <c r="A500" s="106"/>
      <c r="B500" s="124"/>
      <c r="C500" s="63" t="s">
        <v>3</v>
      </c>
      <c r="D500" s="135">
        <v>0.6</v>
      </c>
      <c r="E500" s="126"/>
      <c r="F500" s="135">
        <f>E500*D500</f>
        <v>0</v>
      </c>
      <c r="G500" s="47">
        <v>1.2</v>
      </c>
      <c r="H500" s="137"/>
      <c r="I500" s="117"/>
      <c r="J500" s="482"/>
    </row>
    <row r="501" spans="1:10" s="118" customFormat="1" ht="13.5" thickBot="1" x14ac:dyDescent="0.25">
      <c r="A501" s="107"/>
      <c r="B501" s="5" t="s">
        <v>411</v>
      </c>
      <c r="C501" s="63" t="s">
        <v>3</v>
      </c>
      <c r="D501" s="135">
        <v>3</v>
      </c>
      <c r="E501" s="129"/>
      <c r="F501" s="135">
        <f>E501*D501</f>
        <v>0</v>
      </c>
      <c r="G501" s="47">
        <v>1.2</v>
      </c>
      <c r="H501" s="137"/>
      <c r="I501" s="117"/>
      <c r="J501" s="482"/>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52"/>
    </row>
    <row r="503" spans="1:10" s="118" customFormat="1" ht="13.5" thickBot="1" x14ac:dyDescent="0.25">
      <c r="A503" s="106"/>
      <c r="B503" s="143"/>
      <c r="C503" s="63" t="s">
        <v>2</v>
      </c>
      <c r="D503" s="135">
        <v>0.6</v>
      </c>
      <c r="E503" s="126"/>
      <c r="F503" s="135">
        <f>E503*D503</f>
        <v>0</v>
      </c>
      <c r="G503" s="47">
        <v>1.2</v>
      </c>
      <c r="H503" s="137"/>
      <c r="I503" s="117"/>
      <c r="J503" s="482"/>
    </row>
    <row r="504" spans="1:10" s="118" customFormat="1" x14ac:dyDescent="0.2">
      <c r="A504" s="106"/>
      <c r="B504" s="193" t="s">
        <v>356</v>
      </c>
      <c r="C504" s="194"/>
      <c r="D504" s="195"/>
      <c r="E504" s="234"/>
      <c r="F504" s="195">
        <f>SUM(F503)</f>
        <v>0</v>
      </c>
      <c r="G504" s="196">
        <v>1.2</v>
      </c>
      <c r="H504" s="197">
        <f>F504/G504</f>
        <v>0</v>
      </c>
      <c r="I504" s="198" t="str">
        <f>IF($C$8="","",H504/$C$8*1000)</f>
        <v/>
      </c>
      <c r="J504" s="152"/>
    </row>
    <row r="505" spans="1:10" s="118" customFormat="1" x14ac:dyDescent="0.2">
      <c r="A505" s="106"/>
      <c r="B505" s="132" t="s">
        <v>357</v>
      </c>
      <c r="C505" s="67"/>
      <c r="D505" s="6"/>
      <c r="E505" s="156"/>
      <c r="F505" s="6">
        <f>F504+F502</f>
        <v>0</v>
      </c>
      <c r="G505" s="46">
        <v>1.2</v>
      </c>
      <c r="H505" s="134">
        <f>F505/G505</f>
        <v>0</v>
      </c>
      <c r="I505" s="192" t="str">
        <f>IF($C$8="","",H505/$C$8*1000)</f>
        <v/>
      </c>
      <c r="J505" s="152"/>
    </row>
    <row r="506" spans="1:10" s="118" customFormat="1" ht="13.5" thickBot="1" x14ac:dyDescent="0.25">
      <c r="A506" s="106" t="s">
        <v>180</v>
      </c>
      <c r="B506" s="161" t="s">
        <v>62</v>
      </c>
      <c r="C506" s="64"/>
      <c r="D506" s="175" t="s">
        <v>120</v>
      </c>
      <c r="E506" s="31"/>
      <c r="F506" s="140"/>
      <c r="G506" s="49"/>
      <c r="H506" s="141"/>
      <c r="I506" s="117"/>
      <c r="J506" s="482"/>
    </row>
    <row r="507" spans="1:10" s="118" customFormat="1" ht="13.5" thickBot="1" x14ac:dyDescent="0.25">
      <c r="A507" s="106"/>
      <c r="B507" s="143"/>
      <c r="C507" s="63" t="s">
        <v>2</v>
      </c>
      <c r="D507" s="125">
        <v>1</v>
      </c>
      <c r="E507" s="147"/>
      <c r="F507" s="125">
        <f>E507*D507</f>
        <v>0</v>
      </c>
      <c r="G507" s="452">
        <v>9</v>
      </c>
      <c r="H507" s="127"/>
      <c r="I507" s="117"/>
      <c r="J507" s="482"/>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52"/>
    </row>
    <row r="509" spans="1:10" s="118" customFormat="1" x14ac:dyDescent="0.2">
      <c r="A509" s="106"/>
      <c r="B509" s="124"/>
      <c r="C509" s="63" t="s">
        <v>216</v>
      </c>
      <c r="D509" s="135">
        <v>1</v>
      </c>
      <c r="E509" s="126"/>
      <c r="F509" s="135">
        <f>E509*D509</f>
        <v>0</v>
      </c>
      <c r="G509" s="47">
        <v>3</v>
      </c>
      <c r="H509" s="137"/>
      <c r="I509" s="117"/>
      <c r="J509" s="482"/>
    </row>
    <row r="510" spans="1:10" s="118" customFormat="1" ht="13.5" thickBot="1" x14ac:dyDescent="0.25">
      <c r="A510" s="106"/>
      <c r="B510" s="124"/>
      <c r="C510" s="63" t="s">
        <v>216</v>
      </c>
      <c r="D510" s="135">
        <v>1.7</v>
      </c>
      <c r="E510" s="129"/>
      <c r="F510" s="135">
        <f>E510*D510</f>
        <v>0</v>
      </c>
      <c r="G510" s="47">
        <v>3</v>
      </c>
      <c r="H510" s="137"/>
      <c r="I510" s="117"/>
      <c r="J510" s="482"/>
    </row>
    <row r="511" spans="1:10" s="118" customFormat="1" x14ac:dyDescent="0.2">
      <c r="A511" s="106"/>
      <c r="B511" s="193" t="s">
        <v>455</v>
      </c>
      <c r="C511" s="194"/>
      <c r="D511" s="195"/>
      <c r="E511" s="195"/>
      <c r="F511" s="195">
        <f>SUM(F509:F510)</f>
        <v>0</v>
      </c>
      <c r="G511" s="196">
        <v>3</v>
      </c>
      <c r="H511" s="197">
        <f>F511/G511</f>
        <v>0</v>
      </c>
      <c r="I511" s="198" t="str">
        <f>IF($C$8="","",H511/$C$8*1000)</f>
        <v/>
      </c>
      <c r="J511" s="152"/>
    </row>
    <row r="512" spans="1:10" s="118" customFormat="1" x14ac:dyDescent="0.2">
      <c r="A512" s="106"/>
      <c r="B512" s="132" t="s">
        <v>358</v>
      </c>
      <c r="C512" s="67"/>
      <c r="D512" s="6"/>
      <c r="E512" s="6"/>
      <c r="F512" s="6"/>
      <c r="G512" s="46"/>
      <c r="H512" s="8">
        <f>SUM(H508,H511)</f>
        <v>0</v>
      </c>
      <c r="I512" s="192" t="str">
        <f>IF($C$8="","",H512/$C$8*1000)</f>
        <v/>
      </c>
      <c r="J512" s="152"/>
    </row>
    <row r="513" spans="1:10" s="118" customFormat="1" ht="13.5" thickBot="1" x14ac:dyDescent="0.25">
      <c r="A513" s="107" t="s">
        <v>188</v>
      </c>
      <c r="B513" s="139" t="s">
        <v>189</v>
      </c>
      <c r="C513" s="64"/>
      <c r="D513" s="140"/>
      <c r="E513" s="140"/>
      <c r="F513" s="140"/>
      <c r="G513" s="49"/>
      <c r="H513" s="141"/>
      <c r="I513" s="117"/>
      <c r="J513" s="482"/>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52"/>
    </row>
    <row r="515" spans="1:10" s="118" customFormat="1" ht="13.5" thickBot="1" x14ac:dyDescent="0.25">
      <c r="A515" s="106" t="s">
        <v>359</v>
      </c>
      <c r="B515" s="161" t="s">
        <v>360</v>
      </c>
      <c r="C515" s="64"/>
      <c r="D515" s="140"/>
      <c r="E515" s="140"/>
      <c r="F515" s="140"/>
      <c r="G515" s="49"/>
      <c r="H515" s="141"/>
      <c r="I515" s="117"/>
      <c r="J515" s="482"/>
    </row>
    <row r="516" spans="1:10" s="118" customFormat="1" x14ac:dyDescent="0.2">
      <c r="A516" s="106"/>
      <c r="B516" s="143"/>
      <c r="C516" s="62" t="s">
        <v>2</v>
      </c>
      <c r="D516" s="125">
        <v>0.35</v>
      </c>
      <c r="E516" s="126"/>
      <c r="F516" s="125">
        <f>E516*D516</f>
        <v>0</v>
      </c>
      <c r="G516" s="45">
        <v>0.28000000000000003</v>
      </c>
      <c r="H516" s="127"/>
      <c r="I516" s="117"/>
      <c r="J516" s="482"/>
    </row>
    <row r="517" spans="1:10" s="118" customFormat="1" ht="13.5" thickBot="1" x14ac:dyDescent="0.25">
      <c r="A517" s="106"/>
      <c r="B517" s="143"/>
      <c r="C517" s="63" t="s">
        <v>2</v>
      </c>
      <c r="D517" s="125">
        <v>0.5</v>
      </c>
      <c r="E517" s="129"/>
      <c r="F517" s="125">
        <f>E517*D517</f>
        <v>0</v>
      </c>
      <c r="G517" s="45">
        <v>0.28000000000000003</v>
      </c>
      <c r="H517" s="127"/>
      <c r="I517" s="117"/>
      <c r="J517" s="482"/>
    </row>
    <row r="518" spans="1:10" s="118" customFormat="1" x14ac:dyDescent="0.2">
      <c r="A518" s="106"/>
      <c r="B518" s="132" t="s">
        <v>361</v>
      </c>
      <c r="C518" s="67"/>
      <c r="D518" s="6"/>
      <c r="E518" s="6"/>
      <c r="F518" s="6">
        <f>SUM(F516:F517)</f>
        <v>0</v>
      </c>
      <c r="G518" s="46">
        <v>0.28000000000000003</v>
      </c>
      <c r="H518" s="134">
        <f>F518/G518</f>
        <v>0</v>
      </c>
      <c r="I518" s="192" t="str">
        <f>IF($C$8="","",H518/$C$8*1000)</f>
        <v/>
      </c>
      <c r="J518" s="152"/>
    </row>
    <row r="519" spans="1:10" s="118" customFormat="1" ht="13.5" thickBot="1" x14ac:dyDescent="0.25">
      <c r="A519" s="106" t="s">
        <v>694</v>
      </c>
      <c r="B519" s="400" t="s">
        <v>695</v>
      </c>
      <c r="C519" s="64"/>
      <c r="D519" s="34"/>
      <c r="E519" s="31"/>
      <c r="F519" s="140"/>
      <c r="G519" s="49"/>
      <c r="H519" s="141"/>
      <c r="I519" s="117"/>
      <c r="J519" s="482"/>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482"/>
    </row>
    <row r="521" spans="1:10" s="118" customFormat="1" x14ac:dyDescent="0.2">
      <c r="A521" s="252" t="s">
        <v>105</v>
      </c>
      <c r="B521" s="246" t="s">
        <v>225</v>
      </c>
      <c r="C521" s="247"/>
      <c r="D521" s="246"/>
      <c r="E521" s="246"/>
      <c r="F521" s="246"/>
      <c r="G521" s="248"/>
      <c r="H521" s="249">
        <f>H457+H480+H491+H498+H505+H512+H514+H518+H520</f>
        <v>0</v>
      </c>
      <c r="I521" s="250" t="str">
        <f>IF($C$8="","",H521/$C$8*1000)</f>
        <v/>
      </c>
      <c r="J521" s="14"/>
    </row>
    <row r="522" spans="1:10" s="118" customFormat="1" x14ac:dyDescent="0.2">
      <c r="A522" s="286"/>
      <c r="B522" s="26" t="s">
        <v>407</v>
      </c>
      <c r="C522" s="289"/>
      <c r="D522" s="26"/>
      <c r="E522" s="26"/>
      <c r="F522" s="26"/>
      <c r="G522" s="290"/>
      <c r="H522" s="33">
        <f>H464+H469+H473+H479+H521</f>
        <v>0</v>
      </c>
      <c r="I522" s="28" t="str">
        <f>IF($C$8="","",H522/$C$8*1000)</f>
        <v/>
      </c>
      <c r="J522" s="152"/>
    </row>
    <row r="523" spans="1:10" s="118" customFormat="1" x14ac:dyDescent="0.2">
      <c r="A523" s="286"/>
      <c r="B523" s="13"/>
      <c r="C523" s="287"/>
      <c r="D523" s="13"/>
      <c r="E523" s="13"/>
      <c r="F523" s="13"/>
      <c r="G523" s="288"/>
      <c r="H523" s="14"/>
      <c r="I523" s="15"/>
      <c r="J523" s="482"/>
    </row>
    <row r="524" spans="1:10" s="118" customFormat="1" x14ac:dyDescent="0.2">
      <c r="A524" s="286"/>
      <c r="B524" s="13" t="s">
        <v>61</v>
      </c>
      <c r="C524" s="287"/>
      <c r="D524" s="13"/>
      <c r="E524" s="13"/>
      <c r="F524" s="13"/>
      <c r="G524" s="288"/>
      <c r="H524" s="14"/>
      <c r="I524" s="15"/>
      <c r="J524" s="482"/>
    </row>
    <row r="525" spans="1:10" s="118" customFormat="1" ht="13.5" thickBot="1" x14ac:dyDescent="0.25">
      <c r="A525" s="106" t="s">
        <v>179</v>
      </c>
      <c r="B525" s="161" t="s">
        <v>61</v>
      </c>
      <c r="C525" s="64"/>
      <c r="D525" s="140"/>
      <c r="E525" s="140"/>
      <c r="F525" s="140"/>
      <c r="G525" s="49"/>
      <c r="H525" s="141"/>
      <c r="I525" s="117"/>
      <c r="J525" s="482"/>
    </row>
    <row r="526" spans="1:10" s="118" customFormat="1" x14ac:dyDescent="0.2">
      <c r="A526" s="106"/>
      <c r="B526" s="143"/>
      <c r="C526" s="62" t="s">
        <v>3</v>
      </c>
      <c r="D526" s="125">
        <v>0.3</v>
      </c>
      <c r="E526" s="126"/>
      <c r="F526" s="125">
        <f>E526*D526</f>
        <v>0</v>
      </c>
      <c r="G526" s="45">
        <v>0.6</v>
      </c>
      <c r="H526" s="127"/>
      <c r="I526" s="117"/>
      <c r="J526" s="482"/>
    </row>
    <row r="527" spans="1:10" s="118" customFormat="1" ht="13.5" thickBot="1" x14ac:dyDescent="0.25">
      <c r="A527" s="106"/>
      <c r="B527" s="5" t="s">
        <v>74</v>
      </c>
      <c r="C527" s="62" t="s">
        <v>3</v>
      </c>
      <c r="D527" s="125">
        <v>2.4</v>
      </c>
      <c r="E527" s="129"/>
      <c r="F527" s="125">
        <f>E527*D527</f>
        <v>0</v>
      </c>
      <c r="G527" s="45">
        <v>0.6</v>
      </c>
      <c r="H527" s="127"/>
      <c r="I527" s="117"/>
      <c r="J527" s="482"/>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52"/>
    </row>
    <row r="529" spans="1:10" s="118" customFormat="1" ht="13.5" thickBot="1" x14ac:dyDescent="0.25">
      <c r="A529" s="106"/>
      <c r="B529" s="143"/>
      <c r="C529" s="62" t="s">
        <v>2</v>
      </c>
      <c r="D529" s="125">
        <v>0.6</v>
      </c>
      <c r="E529" s="147"/>
      <c r="F529" s="125">
        <f>E529*D529</f>
        <v>0</v>
      </c>
      <c r="G529" s="45">
        <v>0.6</v>
      </c>
      <c r="H529" s="127"/>
      <c r="I529" s="117"/>
      <c r="J529" s="482"/>
    </row>
    <row r="530" spans="1:10" s="118" customFormat="1" x14ac:dyDescent="0.2">
      <c r="A530" s="106"/>
      <c r="B530" s="193" t="s">
        <v>409</v>
      </c>
      <c r="C530" s="194"/>
      <c r="D530" s="195"/>
      <c r="E530" s="203"/>
      <c r="F530" s="195">
        <f>SUM(F529)</f>
        <v>0</v>
      </c>
      <c r="G530" s="196">
        <v>0.6</v>
      </c>
      <c r="H530" s="197">
        <f>F530/G530</f>
        <v>0</v>
      </c>
      <c r="I530" s="210" t="str">
        <f>IF($C$8="","",H530/$C$8*1000)</f>
        <v/>
      </c>
      <c r="J530" s="152"/>
    </row>
    <row r="531" spans="1:10" s="118" customFormat="1" x14ac:dyDescent="0.2">
      <c r="A531" s="106"/>
      <c r="B531" s="132" t="s">
        <v>416</v>
      </c>
      <c r="C531" s="67"/>
      <c r="D531" s="6"/>
      <c r="E531" s="6"/>
      <c r="F531" s="6">
        <f>F528+F530</f>
        <v>0</v>
      </c>
      <c r="G531" s="46">
        <v>0.6</v>
      </c>
      <c r="H531" s="134">
        <f>F531/G531</f>
        <v>0</v>
      </c>
      <c r="I531" s="192" t="str">
        <f>IF($C$8="","",H531/$C$8*1000)</f>
        <v/>
      </c>
      <c r="J531" s="152"/>
    </row>
    <row r="532" spans="1:10" s="118" customFormat="1" x14ac:dyDescent="0.2">
      <c r="A532" s="107"/>
      <c r="B532" s="135"/>
      <c r="C532" s="63"/>
      <c r="D532" s="135"/>
      <c r="E532" s="135"/>
      <c r="F532" s="135"/>
      <c r="G532" s="47"/>
      <c r="H532" s="152"/>
      <c r="I532" s="117"/>
      <c r="J532" s="152"/>
    </row>
    <row r="533" spans="1:10" s="118" customFormat="1" x14ac:dyDescent="0.2">
      <c r="A533" s="286"/>
      <c r="B533" s="13" t="s">
        <v>545</v>
      </c>
      <c r="C533" s="287"/>
      <c r="D533" s="13"/>
      <c r="E533" s="13"/>
      <c r="F533" s="13"/>
      <c r="G533" s="288"/>
      <c r="H533" s="14"/>
      <c r="I533" s="15"/>
      <c r="J533" s="482"/>
    </row>
    <row r="534" spans="1:10" s="118" customFormat="1" ht="13.5" thickBot="1" x14ac:dyDescent="0.25">
      <c r="A534" s="106" t="s">
        <v>544</v>
      </c>
      <c r="B534" s="161" t="s">
        <v>545</v>
      </c>
      <c r="C534" s="64"/>
      <c r="D534" s="140"/>
      <c r="E534" s="140"/>
      <c r="F534" s="140"/>
      <c r="G534" s="49"/>
      <c r="H534" s="141"/>
      <c r="I534" s="117"/>
      <c r="J534" s="482"/>
    </row>
    <row r="535" spans="1:10" s="118" customFormat="1" x14ac:dyDescent="0.2">
      <c r="A535" s="106"/>
      <c r="B535" s="146"/>
      <c r="C535" s="65" t="s">
        <v>3</v>
      </c>
      <c r="D535" s="114">
        <v>0.2</v>
      </c>
      <c r="E535" s="208"/>
      <c r="F535" s="114">
        <f>E535*D535</f>
        <v>0</v>
      </c>
      <c r="G535" s="42">
        <v>0.4</v>
      </c>
      <c r="H535" s="134">
        <f>F535/G535</f>
        <v>0</v>
      </c>
      <c r="I535" s="192" t="str">
        <f>IF($C$8="","",H535/$C$8*1000)</f>
        <v/>
      </c>
      <c r="J535" s="152"/>
    </row>
    <row r="536" spans="1:10" s="118" customFormat="1" x14ac:dyDescent="0.2">
      <c r="A536" s="106"/>
      <c r="B536" s="257" t="s">
        <v>559</v>
      </c>
      <c r="C536" s="258"/>
      <c r="D536" s="257"/>
      <c r="E536" s="257"/>
      <c r="F536" s="257"/>
      <c r="G536" s="259"/>
      <c r="H536" s="366">
        <f>H244+H268+H285+H357+H384+H430+H438+H481+H521+H531+H535</f>
        <v>0</v>
      </c>
      <c r="I536" s="366" t="str">
        <f>IF($C$8="","",H536/$C$8*1000)</f>
        <v/>
      </c>
      <c r="J536" s="152"/>
    </row>
    <row r="537" spans="1:10" x14ac:dyDescent="0.2">
      <c r="A537" s="106"/>
      <c r="H537" s="37"/>
      <c r="I537" s="117"/>
      <c r="J537" s="482"/>
    </row>
    <row r="538" spans="1:10" x14ac:dyDescent="0.2">
      <c r="A538" s="256" t="s">
        <v>236</v>
      </c>
      <c r="B538" s="87" t="s">
        <v>235</v>
      </c>
      <c r="C538" s="86"/>
      <c r="D538" s="86"/>
      <c r="E538" s="86"/>
      <c r="F538" s="86"/>
      <c r="G538" s="86"/>
      <c r="H538" s="367">
        <f>H244+H268+H285+H357+H384+H430+H438+H521</f>
        <v>0</v>
      </c>
      <c r="I538" s="367" t="str">
        <f>IF($C$8="","",H538/$C$8*1000)</f>
        <v/>
      </c>
      <c r="J538" s="14"/>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algorithmName="SHA-512" hashValue="Jq4BNlR9IGyP5GnHKWJRVgJQmvCchEDvQYzDpU7GqbU1RmP34bUH/HF7D0Ovn/kj+Nkv1OPtozx2e/5kan+W7g==" saltValue="13vKDNRIB1qnL05yTJjj5g==" spinCount="100000" sheet="1" objects="1" scenarios="1" selectLockedCells="1"/>
  <mergeCells count="7">
    <mergeCell ref="C7:D7"/>
    <mergeCell ref="C8:D8"/>
    <mergeCell ref="E8:G8"/>
    <mergeCell ref="A1:J2"/>
    <mergeCell ref="A3:J3"/>
    <mergeCell ref="A5:B5"/>
    <mergeCell ref="C5:J5"/>
  </mergeCells>
  <phoneticPr fontId="23" type="noConversion"/>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ignoredErrors>
    <ignoredError sqref="F294 F464 F70 F147 F239:F240 F252 F329 F346 F392 F401 F408 F415 F423 F435:F436 F473 F488 F494 F5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indexed="10"/>
  </sheetPr>
  <dimension ref="A1:J390"/>
  <sheetViews>
    <sheetView zoomScaleNormal="100" workbookViewId="0">
      <selection activeCell="E4" sqref="E4"/>
    </sheetView>
  </sheetViews>
  <sheetFormatPr baseColWidth="10" defaultRowHeight="12.75" x14ac:dyDescent="0.2"/>
  <cols>
    <col min="1" max="1" width="38.5703125" customWidth="1"/>
    <col min="2" max="2" width="20.5703125" customWidth="1"/>
    <col min="3" max="3" width="21.5703125" customWidth="1"/>
  </cols>
  <sheetData>
    <row r="1" spans="1:10" x14ac:dyDescent="0.2">
      <c r="A1" s="229" t="s">
        <v>519</v>
      </c>
      <c r="D1" s="329"/>
      <c r="I1" s="243"/>
      <c r="J1" s="243"/>
    </row>
    <row r="2" spans="1:10" x14ac:dyDescent="0.2">
      <c r="D2" s="329"/>
      <c r="I2" s="243"/>
      <c r="J2" s="243"/>
    </row>
    <row r="3" spans="1:10" x14ac:dyDescent="0.2">
      <c r="A3" s="260" t="s">
        <v>383</v>
      </c>
      <c r="B3" s="262" t="s">
        <v>384</v>
      </c>
      <c r="C3" s="262" t="s">
        <v>385</v>
      </c>
    </row>
    <row r="4" spans="1:10" x14ac:dyDescent="0.2">
      <c r="A4" s="4" t="s">
        <v>514</v>
      </c>
      <c r="B4" s="243">
        <f>IF('Total établissement'!$H$536&lt;&gt;0,'Total établissement'!$H$63,'Total étab automatique'!$H$63)</f>
        <v>0</v>
      </c>
      <c r="C4" s="243" t="e">
        <f>IF('Données administratives'!$D$22&lt;&gt;"",B4/'Données administratives'!$D$22*1000,B4/'Données administratives'!$D$23*1000)</f>
        <v>#DIV/0!</v>
      </c>
    </row>
    <row r="5" spans="1:10" x14ac:dyDescent="0.2">
      <c r="A5" s="336" t="s">
        <v>502</v>
      </c>
      <c r="B5" s="337">
        <f>IF('Total établissement'!$H$536&lt;&gt;0,'Total établissement'!$H$75,'Total étab automatique'!$H$75)</f>
        <v>0</v>
      </c>
      <c r="C5" s="337" t="e">
        <f>IF('Données administratives'!$D$22&lt;&gt;"",B5/'Données administratives'!$D$22*1000,B5/'Données administratives'!$D$23*1000)</f>
        <v>#DIV/0!</v>
      </c>
    </row>
    <row r="6" spans="1:10" x14ac:dyDescent="0.2">
      <c r="A6" s="336" t="s">
        <v>507</v>
      </c>
      <c r="B6" s="337">
        <f>IF('Total établissement'!$H$536&lt;&gt;0,'Total établissement'!$H$41,'Total étab automatique'!$H$41)</f>
        <v>0</v>
      </c>
      <c r="C6" s="337" t="e">
        <f>IF('Données administratives'!$D$22&lt;&gt;"",B6/'Données administratives'!$D$22*1000,B6/'Données administratives'!$D$23*1000)</f>
        <v>#DIV/0!</v>
      </c>
    </row>
    <row r="7" spans="1:10" x14ac:dyDescent="0.2">
      <c r="A7" s="336" t="s">
        <v>533</v>
      </c>
      <c r="B7" s="337">
        <f>IF('Total établissement'!$H$536&lt;&gt;0,'Total établissement'!$H$92,'Total étab automatique'!$H$92)</f>
        <v>0</v>
      </c>
      <c r="C7" s="337" t="e">
        <f>IF('Données administratives'!$D$22&lt;&gt;"",B7/'Données administratives'!$D$22*1000,B7/'Données administratives'!$D$23*1000)</f>
        <v>#DIV/0!</v>
      </c>
    </row>
    <row r="8" spans="1:10" x14ac:dyDescent="0.2">
      <c r="A8" s="336" t="s">
        <v>515</v>
      </c>
      <c r="B8" s="337">
        <f>IF('Total établissement'!$H$536&lt;&gt;0,'Total établissement'!$H$156,'Total étab automatique'!$H$156)</f>
        <v>0</v>
      </c>
      <c r="C8" s="337" t="e">
        <f>IF('Données administratives'!$D$22&lt;&gt;"",B8/'Données administratives'!$D$22*1000,B8/'Données administratives'!$D$23*1000)</f>
        <v>#DIV/0!</v>
      </c>
    </row>
    <row r="9" spans="1:10" x14ac:dyDescent="0.2">
      <c r="A9" s="336" t="s">
        <v>516</v>
      </c>
      <c r="B9" s="337">
        <f>IF('Total établissement'!$H$536&lt;&gt;0,'Total établissement'!$H$203,'Total étab automatique'!$H$203)</f>
        <v>0</v>
      </c>
      <c r="C9" s="338" t="e">
        <f>IF('Données administratives'!$D$22&lt;&gt;"",B9/'Données administratives'!$D$22*1000,B9/'Données administratives'!$D$23*1000)</f>
        <v>#DIV/0!</v>
      </c>
    </row>
    <row r="10" spans="1:10" x14ac:dyDescent="0.2">
      <c r="A10" s="343" t="s">
        <v>19</v>
      </c>
      <c r="B10" s="344">
        <f>IF('Total établissement'!$H$536&lt;&gt;0,'Total établissement'!$H$177,'Total étab automatique'!$H$177)</f>
        <v>0</v>
      </c>
      <c r="C10" s="344" t="e">
        <f>IF('Données administratives'!$D$22&lt;&gt;"",B10/'Données administratives'!$D$22*1000,B10/'Données administratives'!$D$23*1000)</f>
        <v>#DIV/0!</v>
      </c>
    </row>
    <row r="11" spans="1:10" x14ac:dyDescent="0.2">
      <c r="A11" s="343" t="s">
        <v>21</v>
      </c>
      <c r="B11" s="344">
        <f>IF('Total établissement'!$H$536&lt;&gt;0,'Total établissement'!$H$183,'Total étab automatique'!$H$183)</f>
        <v>0</v>
      </c>
      <c r="C11" s="344" t="e">
        <f>IF('Données administratives'!$D$22&lt;&gt;"",B11/'Données administratives'!$D$22*1000,B11/'Données administratives'!$D$23*1000)</f>
        <v>#DIV/0!</v>
      </c>
    </row>
    <row r="12" spans="1:10" ht="25.5" x14ac:dyDescent="0.2">
      <c r="A12" s="404" t="s">
        <v>704</v>
      </c>
      <c r="B12" s="340">
        <f>IF('Total établissement'!$H$536&lt;&gt;0,'Total établissement'!$H$201,'Total étab automatique'!$H$201)</f>
        <v>0</v>
      </c>
      <c r="C12" s="340" t="e">
        <f>IF('Données administratives'!$D$22&lt;&gt;"",B12/'Données administratives'!$D$22*1000,B12/'Données administratives'!$D$23*1000)</f>
        <v>#DIV/0!</v>
      </c>
    </row>
    <row r="13" spans="1:10" x14ac:dyDescent="0.2">
      <c r="A13" s="336" t="s">
        <v>87</v>
      </c>
      <c r="B13" s="337">
        <f>IF('Total établissement'!$H$536&lt;&gt;0,'Total établissement'!$H$234,'Total étab automatique'!$H$234)</f>
        <v>0</v>
      </c>
      <c r="C13" s="337" t="e">
        <f>IF('Données administratives'!$D$22&lt;&gt;"",B13/'Données administratives'!$D$22*1000,B13/'Données administratives'!$D$23*1000)</f>
        <v>#DIV/0!</v>
      </c>
    </row>
    <row r="14" spans="1:10" x14ac:dyDescent="0.2">
      <c r="A14" s="343" t="s">
        <v>517</v>
      </c>
      <c r="B14" s="344">
        <f>IF('Total établissement'!$H$536&lt;&gt;0,'Total établissement'!$H$218,'Total étab automatique'!$H$218)</f>
        <v>0</v>
      </c>
      <c r="C14" s="344" t="e">
        <f>IF('Données administratives'!$D$22&lt;&gt;"",B14/'Données administratives'!$D$22*1000,B14/'Données administratives'!$D$23*1000)</f>
        <v>#DIV/0!</v>
      </c>
    </row>
    <row r="15" spans="1:10" x14ac:dyDescent="0.2">
      <c r="A15" s="343" t="s">
        <v>563</v>
      </c>
      <c r="B15" s="324">
        <f>IF('Total établissement'!$H$536&lt;&gt;0,'Total établissement'!$H$222,'Total étab automatique'!$H$222)</f>
        <v>0</v>
      </c>
      <c r="C15" s="344" t="e">
        <f>IF('Données administratives'!$D$22&lt;&gt;"",B15/'Données administratives'!$D$22*1000,B15/'Données administratives'!$D$23*1000)</f>
        <v>#DIV/0!</v>
      </c>
    </row>
    <row r="16" spans="1:10" x14ac:dyDescent="0.2">
      <c r="A16" s="339" t="s">
        <v>508</v>
      </c>
      <c r="B16" s="337">
        <f>IF('Total établissement'!$H$536&lt;&gt;0,'Total établissement'!$H$244-SUM(B4:B9,B13),'Total étab automatique'!$H$244-SUM(B4:B9,B13))</f>
        <v>0</v>
      </c>
      <c r="C16" s="340" t="e">
        <f>IF('Données administratives'!$D$22&lt;&gt;"",B16/'Données administratives'!$D$22*1000,B16/'Données administratives'!$D$23*1000)</f>
        <v>#DIV/0!</v>
      </c>
    </row>
    <row r="17" spans="1:3" x14ac:dyDescent="0.2">
      <c r="A17" s="341" t="s">
        <v>386</v>
      </c>
      <c r="B17" s="337">
        <f>IF('Total établissement'!$H$536&lt;&gt;0,'Total établissement'!$H$285,'Total étab automatique'!$H$285)</f>
        <v>0</v>
      </c>
      <c r="C17" s="340" t="e">
        <f>IF('Données administratives'!$D$22&lt;&gt;"",B17/'Données administratives'!$D$22*1000,B17/'Données administratives'!$D$23*1000)</f>
        <v>#DIV/0!</v>
      </c>
    </row>
    <row r="18" spans="1:3" x14ac:dyDescent="0.2">
      <c r="A18" s="341" t="s">
        <v>518</v>
      </c>
      <c r="B18" s="337">
        <f>IF('Total établissement'!$H$536&lt;&gt;0,'Total établissement'!$H$357,'Total étab automatique'!$H$357)</f>
        <v>0</v>
      </c>
      <c r="C18" s="340" t="e">
        <f>IF('Données administratives'!$D$22&lt;&gt;"",B18/'Données administratives'!$D$22*1000,B18/'Données administratives'!$D$23*1000)</f>
        <v>#DIV/0!</v>
      </c>
    </row>
    <row r="19" spans="1:3" x14ac:dyDescent="0.2">
      <c r="A19" s="341" t="s">
        <v>387</v>
      </c>
      <c r="B19" s="337">
        <f>IF('Total établissement'!$H$536&lt;&gt;0,'Total établissement'!$H$384,'Total étab automatique'!$H$384)</f>
        <v>0</v>
      </c>
      <c r="C19" s="342" t="e">
        <f>IF('Données administratives'!$D$22&lt;&gt;"",B19/'Données administratives'!$D$22*1000,B19/'Données administratives'!$D$23*1000)</f>
        <v>#DIV/0!</v>
      </c>
    </row>
    <row r="20" spans="1:3" x14ac:dyDescent="0.2">
      <c r="A20" s="341" t="s">
        <v>99</v>
      </c>
      <c r="B20" s="337">
        <f>IF('Total établissement'!$H$536&lt;&gt;0,'Total établissement'!$H$429,'Total étab automatique'!$H$429)</f>
        <v>0</v>
      </c>
      <c r="C20" s="342" t="e">
        <f>IF('Données administratives'!$D$22&lt;&gt;"",B20/'Données administratives'!$D$22*1000,B20/'Données administratives'!$D$23*1000)</f>
        <v>#DIV/0!</v>
      </c>
    </row>
    <row r="21" spans="1:3" x14ac:dyDescent="0.2">
      <c r="A21" s="343" t="s">
        <v>47</v>
      </c>
      <c r="B21" s="344">
        <f>IF('Total établissement'!$H$536&lt;&gt;0,'Total établissement'!$H$405,'Total étab automatique'!$H$405)</f>
        <v>0</v>
      </c>
      <c r="C21" s="345" t="e">
        <f>IF('Données administratives'!$D$22&lt;&gt;"",B21/'Données administratives'!$D$22*1000,B21/'Données administratives'!$D$23*1000)</f>
        <v>#DIV/0!</v>
      </c>
    </row>
    <row r="22" spans="1:3" x14ac:dyDescent="0.2">
      <c r="A22" s="343" t="s">
        <v>48</v>
      </c>
      <c r="B22" s="344">
        <f>IF('Total établissement'!$H$536&lt;&gt;0,'Total établissement'!$H$412,'Total étab automatique'!$H$412)</f>
        <v>0</v>
      </c>
      <c r="C22" s="345" t="e">
        <f>IF('Données administratives'!$D$22&lt;&gt;"",B22/'Données administratives'!$D$22*1000,B22/'Données administratives'!$D$23*1000)</f>
        <v>#DIV/0!</v>
      </c>
    </row>
    <row r="23" spans="1:3" x14ac:dyDescent="0.2">
      <c r="A23" s="343" t="s">
        <v>46</v>
      </c>
      <c r="B23" s="344">
        <f>IF('Total établissement'!$H$536&lt;&gt;0,'Total établissement'!$H$395,'Total étab automatique'!$H$395)</f>
        <v>0</v>
      </c>
      <c r="C23" s="345" t="e">
        <f>IF('Données administratives'!$D$22&lt;&gt;"",B23/'Données administratives'!$D$22*1000,B23/'Données administratives'!$D$23*1000)</f>
        <v>#DIV/0!</v>
      </c>
    </row>
    <row r="24" spans="1:3" x14ac:dyDescent="0.2">
      <c r="A24" s="341" t="s">
        <v>486</v>
      </c>
      <c r="B24" s="337">
        <f>IF('Total établissement'!$H$536&lt;&gt;0,'Total établissement'!$H$457,'Total étab automatique'!$H$457)</f>
        <v>0</v>
      </c>
      <c r="C24" s="342" t="e">
        <f>IF('Données administratives'!$D$22&lt;&gt;"",B24/'Données administratives'!$D$22*1000,B24/'Données administratives'!$D$23*1000)</f>
        <v>#DIV/0!</v>
      </c>
    </row>
    <row r="25" spans="1:3" x14ac:dyDescent="0.2">
      <c r="A25" s="343" t="s">
        <v>49</v>
      </c>
      <c r="B25" s="344">
        <f>IF('Total établissement'!$H$536&lt;&gt;0,'Total établissement'!$H$447,'Total étab automatique'!$H$447)</f>
        <v>0</v>
      </c>
      <c r="C25" s="345" t="e">
        <f>IF('Données administratives'!$D$22&lt;&gt;"",B25/'Données administratives'!$D$22*1000,B25/'Données administratives'!$D$23*1000)</f>
        <v>#DIV/0!</v>
      </c>
    </row>
    <row r="26" spans="1:3" x14ac:dyDescent="0.2">
      <c r="A26" s="341" t="s">
        <v>63</v>
      </c>
      <c r="B26" s="337">
        <f>IF('Total établissement'!$H$536&lt;&gt;0,'Total établissement'!$H$505,'Total étab automatique'!$H$505)</f>
        <v>0</v>
      </c>
      <c r="C26" s="342" t="e">
        <f>IF('Données administratives'!$D$22&lt;&gt;"",B26/'Données administratives'!$D$22*1000,B26/'Données administratives'!$D$23*1000)</f>
        <v>#DIV/0!</v>
      </c>
    </row>
    <row r="27" spans="1:3" x14ac:dyDescent="0.2">
      <c r="A27" s="341" t="s">
        <v>360</v>
      </c>
      <c r="B27" s="337">
        <f>IF('Total établissement'!$H$536&lt;&gt;0,'Total établissement'!$H$518,'Total étab automatique'!$H$518)</f>
        <v>0</v>
      </c>
      <c r="C27" s="342" t="e">
        <f>IF('Données administratives'!$D$22&lt;&gt;"",B27/'Données administratives'!$D$22*1000,B27/'Données administratives'!$D$23*1000)</f>
        <v>#DIV/0!</v>
      </c>
    </row>
    <row r="28" spans="1:3" x14ac:dyDescent="0.2">
      <c r="A28" s="341" t="s">
        <v>505</v>
      </c>
      <c r="B28" s="337">
        <f>IF('Total établissement'!$H$536&lt;&gt;0,'Total établissement'!$H$482,'Total étab automatique'!$H$482)</f>
        <v>0</v>
      </c>
      <c r="C28" s="342" t="e">
        <f>IF('Données administratives'!$D$22&lt;&gt;"",B28/'Données administratives'!$D$22*1000,B28/'Données administratives'!$D$23*1000)</f>
        <v>#DIV/0!</v>
      </c>
    </row>
    <row r="29" spans="1:3" x14ac:dyDescent="0.2">
      <c r="A29" s="341" t="s">
        <v>566</v>
      </c>
      <c r="B29" s="337">
        <f>IF('Total établissement'!$H$536&lt;&gt;0,'Total établissement'!$H$268,'Total étab automatique'!$H$268)</f>
        <v>0</v>
      </c>
      <c r="C29" s="342" t="e">
        <f>IF('Données administratives'!$D$22&lt;&gt;"",B29/'Données administratives'!$D$22*1000,B29/'Données administratives'!$D$23*1000)</f>
        <v>#DIV/0!</v>
      </c>
    </row>
    <row r="30" spans="1:3" x14ac:dyDescent="0.2">
      <c r="A30" s="341" t="s">
        <v>61</v>
      </c>
      <c r="B30" s="337">
        <f>IF('Total établissement'!$H$536&lt;&gt;0,'Total établissement'!$H$531,'Total étab automatique'!$H$531)</f>
        <v>0</v>
      </c>
      <c r="C30" s="347" t="e">
        <f>IF('Données administratives'!$D$22&lt;&gt;"",B30/'Données administratives'!$D$22*1000,B30/'Données administratives'!$D$23*1000)</f>
        <v>#DIV/0!</v>
      </c>
    </row>
    <row r="31" spans="1:3" x14ac:dyDescent="0.2">
      <c r="A31" s="284" t="s">
        <v>506</v>
      </c>
      <c r="B31" s="243">
        <f>IF('Total établissement'!$H$536&lt;&gt;0,'Total établissement'!$H$536-SUM(B4:B9,B13,B16:B20,B24,B26:B30),'Total étab automatique'!$H$536-SUM(B4:B9,B13,B16:B20,B24,B26:B30))</f>
        <v>0</v>
      </c>
      <c r="C31" s="243" t="e">
        <f>IF('Données administratives'!$D$22&lt;&gt;"",B31/'Données administratives'!$D$22*1000,B31/'Données administratives'!$D$23*1000)</f>
        <v>#DIV/0!</v>
      </c>
    </row>
    <row r="32" spans="1:3" x14ac:dyDescent="0.2">
      <c r="A32" s="363" t="s">
        <v>569</v>
      </c>
      <c r="B32" s="365">
        <f>IF('Total établissement'!$H$536&lt;&gt;0,'Total établissement'!$H$457+'Total établissement'!$H$505+'Total établissement'!$H$518+'Total établissement'!$H$520,'Total étab automatique'!$H$457+'Total étab automatique'!$H$505+'Total étab automatique'!$H$518+'Total étab automatique'!$H$520)</f>
        <v>0</v>
      </c>
      <c r="C32" s="365" t="e">
        <f>IF('Données administratives'!$D$22&lt;&gt;"",B32/'Données administratives'!$D$22*1000,B32/'Données administratives'!$D$23*1000)</f>
        <v>#DIV/0!</v>
      </c>
    </row>
    <row r="33" spans="1:10" x14ac:dyDescent="0.2">
      <c r="A33" s="36" t="s">
        <v>388</v>
      </c>
      <c r="B33" s="244">
        <f>IF('Total établissement'!$H$536&lt;&gt;0,'Total établissement'!$H$536,'Total étab automatique'!$H$536)</f>
        <v>0</v>
      </c>
      <c r="C33" s="244" t="e">
        <f>IF('Données administratives'!$D$22&lt;&gt;"",B33/'Données administratives'!$D$22*1000,B33/'Données administratives'!$D$23*1000)</f>
        <v>#DIV/0!</v>
      </c>
    </row>
    <row r="34" spans="1:10" x14ac:dyDescent="0.2">
      <c r="A34" s="364" t="s">
        <v>696</v>
      </c>
      <c r="F34" s="385"/>
    </row>
    <row r="35" spans="1:10" x14ac:dyDescent="0.2">
      <c r="A35" s="364"/>
      <c r="D35" s="444"/>
      <c r="E35" s="513"/>
      <c r="F35" s="444"/>
      <c r="G35" s="329"/>
      <c r="H35" s="329"/>
      <c r="I35" s="329"/>
      <c r="J35" s="329"/>
    </row>
    <row r="36" spans="1:10" x14ac:dyDescent="0.2">
      <c r="A36" s="509" t="s">
        <v>736</v>
      </c>
      <c r="B36" s="510"/>
      <c r="D36" s="444"/>
      <c r="E36" s="514"/>
      <c r="F36" s="444"/>
      <c r="G36" s="514"/>
      <c r="H36" s="329"/>
      <c r="I36" s="329"/>
      <c r="J36" s="329"/>
    </row>
    <row r="37" spans="1:10" x14ac:dyDescent="0.2">
      <c r="A37" s="511" t="s">
        <v>735</v>
      </c>
      <c r="B37" s="512" t="e">
        <f>IF('Total établissement'!$H$536&lt;&gt;0,('Total établissement'!H242+'Total établissement'!H198+'Total établissement'!H210+'Total établissement'!H163+'Total établissement'!H177+'Total établissement'!H168+'Total établissement'!H208+'Total établissement'!H191+'Total établissement'!H193+'Total établissement'!H206+'Total établissement'!H200+'Total établissement'!H183+'Total établissement'!H405+'Total établissement'!H512+'Total établissement'!H454+'Total établissement'!H518+'Total établissement'!H426+'Total établissement'!H225+'Total établissement'!H218+'Total établissement'!H229+'Total établissement'!H412+'Total établissement'!H505+'Total établissement'!H420+'Total établissement'!H232+'Total établissement'!H222+'Total établissement'!H418+'Total établissement'!H389+'Total établissement'!H395+'Total établissement'!H456+'Total établissement'!H452+'Total établissement'!H447+'Total établissement'!H520+'Total établissement'!H92)/('Total établissement'!H536-'Total établissement'!H473-'Total établissement'!H479-'Total établissement'!H464-'Total établissement'!H531-'Total établissement'!H535),('Total étab automatique'!H242+'Total étab automatique'!H198+'Total étab automatique'!H210+'Total étab automatique'!H163+'Total étab automatique'!H177+'Total étab automatique'!H168+'Total étab automatique'!H208+'Total étab automatique'!H191+'Total étab automatique'!H193+'Total étab automatique'!H206+'Total étab automatique'!H200+'Total étab automatique'!H183+'Total étab automatique'!H405+'Total étab automatique'!H512+'Total étab automatique'!H454+'Total étab automatique'!H518+'Total étab automatique'!H426+'Total étab automatique'!H225+'Total étab automatique'!H218+'Total étab automatique'!H229+'Total étab automatique'!H412+'Total étab automatique'!H505+'Total étab automatique'!H420+'Total étab automatique'!H232+'Total étab automatique'!H222+'Total étab automatique'!H418+'Total étab automatique'!H389+'Total étab automatique'!H395+'Total étab automatique'!H456+'Total étab automatique'!H452+'Total étab automatique'!H447+'Total étab automatique'!H520+'Total étab automatique'!H92)/('Total étab automatique'!H536-'Total étab automatique'!H473-'Total étab automatique'!H479-'Total étab automatique'!H464-'Total étab automatique'!H531-'Total étab automatique'!H535))</f>
        <v>#DIV/0!</v>
      </c>
      <c r="C37" s="529"/>
      <c r="D37" s="530"/>
      <c r="E37" s="514"/>
      <c r="F37" s="444"/>
      <c r="G37" s="329"/>
      <c r="H37" s="329"/>
      <c r="I37" s="329"/>
      <c r="J37" s="329"/>
    </row>
    <row r="38" spans="1:10" x14ac:dyDescent="0.2">
      <c r="A38" s="506" t="s">
        <v>737</v>
      </c>
      <c r="D38" s="444"/>
      <c r="E38" s="514"/>
      <c r="F38" s="329"/>
      <c r="G38" s="329"/>
      <c r="H38" s="329"/>
      <c r="I38" s="329"/>
      <c r="J38" s="329"/>
    </row>
    <row r="39" spans="1:10" x14ac:dyDescent="0.2">
      <c r="A39" s="506"/>
      <c r="D39" s="444"/>
      <c r="E39" s="514"/>
      <c r="F39" s="329"/>
      <c r="G39" s="329"/>
      <c r="H39" s="329"/>
      <c r="I39" s="329"/>
      <c r="J39" s="329"/>
    </row>
    <row r="40" spans="1:10" x14ac:dyDescent="0.2">
      <c r="A40" s="506"/>
      <c r="D40" s="444"/>
      <c r="E40" s="514"/>
      <c r="F40" s="329"/>
      <c r="G40" s="329"/>
      <c r="H40" s="329"/>
      <c r="I40" s="329"/>
      <c r="J40" s="329"/>
    </row>
    <row r="41" spans="1:10" x14ac:dyDescent="0.2">
      <c r="A41" s="229" t="s">
        <v>520</v>
      </c>
      <c r="D41" s="329"/>
      <c r="E41" s="513"/>
      <c r="F41" s="329"/>
      <c r="G41" s="329"/>
      <c r="H41" s="329"/>
      <c r="I41" s="329"/>
      <c r="J41" s="329"/>
    </row>
    <row r="43" spans="1:10" x14ac:dyDescent="0.2">
      <c r="A43" s="260" t="s">
        <v>383</v>
      </c>
      <c r="B43" s="262" t="s">
        <v>384</v>
      </c>
      <c r="C43" s="262" t="s">
        <v>385</v>
      </c>
    </row>
    <row r="44" spans="1:10" x14ac:dyDescent="0.2">
      <c r="A44" s="4" t="s">
        <v>514</v>
      </c>
      <c r="B44" s="243">
        <f>Médecine!$H$63</f>
        <v>0</v>
      </c>
      <c r="C44" s="243" t="str">
        <f>Médecine!$I$63</f>
        <v/>
      </c>
    </row>
    <row r="45" spans="1:10" x14ac:dyDescent="0.2">
      <c r="A45" s="336" t="s">
        <v>502</v>
      </c>
      <c r="B45" s="337">
        <f>Médecine!$H$75</f>
        <v>0</v>
      </c>
      <c r="C45" s="337" t="str">
        <f>Médecine!$I$75</f>
        <v/>
      </c>
    </row>
    <row r="46" spans="1:10" x14ac:dyDescent="0.2">
      <c r="A46" s="336" t="s">
        <v>507</v>
      </c>
      <c r="B46" s="337">
        <f>Médecine!$H$41</f>
        <v>0</v>
      </c>
      <c r="C46" s="337" t="str">
        <f>Médecine!$I$41</f>
        <v/>
      </c>
    </row>
    <row r="47" spans="1:10" x14ac:dyDescent="0.2">
      <c r="A47" s="336" t="s">
        <v>533</v>
      </c>
      <c r="B47" s="337">
        <f>Médecine!$H$92</f>
        <v>0</v>
      </c>
      <c r="C47" s="337" t="str">
        <f>Médecine!$I$92</f>
        <v/>
      </c>
    </row>
    <row r="48" spans="1:10" x14ac:dyDescent="0.2">
      <c r="A48" s="336" t="s">
        <v>515</v>
      </c>
      <c r="B48" s="337">
        <f>Médecine!$H$156</f>
        <v>0</v>
      </c>
      <c r="C48" s="337" t="str">
        <f>Médecine!$I$156</f>
        <v/>
      </c>
    </row>
    <row r="49" spans="1:3" x14ac:dyDescent="0.2">
      <c r="A49" s="336" t="s">
        <v>516</v>
      </c>
      <c r="B49" s="337">
        <f>Médecine!$H$203</f>
        <v>0</v>
      </c>
      <c r="C49" s="337" t="str">
        <f>Médecine!$I$203</f>
        <v/>
      </c>
    </row>
    <row r="50" spans="1:3" x14ac:dyDescent="0.2">
      <c r="A50" s="343" t="s">
        <v>19</v>
      </c>
      <c r="B50" s="344">
        <f>Médecine!$H$177</f>
        <v>0</v>
      </c>
      <c r="C50" s="344" t="str">
        <f>Médecine!$I$177</f>
        <v/>
      </c>
    </row>
    <row r="51" spans="1:3" x14ac:dyDescent="0.2">
      <c r="A51" s="343" t="s">
        <v>21</v>
      </c>
      <c r="B51" s="344">
        <f>Médecine!$H$183</f>
        <v>0</v>
      </c>
      <c r="C51" s="344" t="str">
        <f>Médecine!$I$183</f>
        <v/>
      </c>
    </row>
    <row r="52" spans="1:3" ht="25.5" x14ac:dyDescent="0.2">
      <c r="A52" s="404" t="s">
        <v>704</v>
      </c>
      <c r="B52" s="340">
        <f>Médecine!$H$201</f>
        <v>0</v>
      </c>
      <c r="C52" s="337" t="str">
        <f>Médecine!$I$201</f>
        <v/>
      </c>
    </row>
    <row r="53" spans="1:3" x14ac:dyDescent="0.2">
      <c r="A53" s="336" t="s">
        <v>87</v>
      </c>
      <c r="B53" s="337">
        <f>Médecine!$H$234</f>
        <v>0</v>
      </c>
      <c r="C53" s="337" t="str">
        <f>Médecine!$I$234</f>
        <v/>
      </c>
    </row>
    <row r="54" spans="1:3" x14ac:dyDescent="0.2">
      <c r="A54" s="343" t="s">
        <v>517</v>
      </c>
      <c r="B54" s="344">
        <f>Médecine!$H$218</f>
        <v>0</v>
      </c>
      <c r="C54" s="344" t="str">
        <f>Médecine!$I$218</f>
        <v/>
      </c>
    </row>
    <row r="55" spans="1:3" x14ac:dyDescent="0.2">
      <c r="A55" s="343" t="s">
        <v>563</v>
      </c>
      <c r="B55" s="324">
        <f>Médecine!$H$222</f>
        <v>0</v>
      </c>
      <c r="C55" s="344" t="str">
        <f>Médecine!$I$222</f>
        <v/>
      </c>
    </row>
    <row r="56" spans="1:3" x14ac:dyDescent="0.2">
      <c r="A56" s="339" t="s">
        <v>508</v>
      </c>
      <c r="B56" s="337">
        <f>Médecine!$H$244-SUM(B44:B49,B53)</f>
        <v>0</v>
      </c>
      <c r="C56" s="337" t="str">
        <f>IF(Médecine!$I$244="","",Médecine!$I$244-SUM(C44:C49,C53))</f>
        <v/>
      </c>
    </row>
    <row r="57" spans="1:3" x14ac:dyDescent="0.2">
      <c r="A57" s="341" t="s">
        <v>386</v>
      </c>
      <c r="B57" s="337">
        <f>Médecine!$H$285</f>
        <v>0</v>
      </c>
      <c r="C57" s="337" t="str">
        <f>Médecine!$I$285</f>
        <v/>
      </c>
    </row>
    <row r="58" spans="1:3" x14ac:dyDescent="0.2">
      <c r="A58" s="341" t="s">
        <v>518</v>
      </c>
      <c r="B58" s="337">
        <f>Médecine!$H$357</f>
        <v>0</v>
      </c>
      <c r="C58" s="337" t="str">
        <f>Médecine!$I$357</f>
        <v/>
      </c>
    </row>
    <row r="59" spans="1:3" x14ac:dyDescent="0.2">
      <c r="A59" s="341" t="s">
        <v>387</v>
      </c>
      <c r="B59" s="337">
        <f>Médecine!$H$384</f>
        <v>0</v>
      </c>
      <c r="C59" s="337" t="str">
        <f>Médecine!$I$384</f>
        <v/>
      </c>
    </row>
    <row r="60" spans="1:3" x14ac:dyDescent="0.2">
      <c r="A60" s="341" t="s">
        <v>99</v>
      </c>
      <c r="B60" s="337">
        <f>Médecine!$H$429</f>
        <v>0</v>
      </c>
      <c r="C60" s="337" t="str">
        <f>Médecine!$I$429</f>
        <v/>
      </c>
    </row>
    <row r="61" spans="1:3" x14ac:dyDescent="0.2">
      <c r="A61" s="343" t="s">
        <v>47</v>
      </c>
      <c r="B61" s="344">
        <f>Médecine!$H$405</f>
        <v>0</v>
      </c>
      <c r="C61" s="344" t="str">
        <f>Médecine!$I$405</f>
        <v/>
      </c>
    </row>
    <row r="62" spans="1:3" x14ac:dyDescent="0.2">
      <c r="A62" s="343" t="s">
        <v>48</v>
      </c>
      <c r="B62" s="344">
        <f>Médecine!$H$412</f>
        <v>0</v>
      </c>
      <c r="C62" s="344" t="str">
        <f>Médecine!$I$412</f>
        <v/>
      </c>
    </row>
    <row r="63" spans="1:3" x14ac:dyDescent="0.2">
      <c r="A63" s="343" t="s">
        <v>46</v>
      </c>
      <c r="B63" s="344">
        <f>Médecine!$H$395</f>
        <v>0</v>
      </c>
      <c r="C63" s="344" t="str">
        <f>Médecine!$I$395</f>
        <v/>
      </c>
    </row>
    <row r="64" spans="1:3" x14ac:dyDescent="0.2">
      <c r="A64" s="341" t="s">
        <v>486</v>
      </c>
      <c r="B64" s="337">
        <f>Médecine!$H$457</f>
        <v>0</v>
      </c>
      <c r="C64" s="337" t="str">
        <f>Médecine!$I$457</f>
        <v/>
      </c>
    </row>
    <row r="65" spans="1:5" x14ac:dyDescent="0.2">
      <c r="A65" s="343" t="s">
        <v>49</v>
      </c>
      <c r="B65" s="344">
        <f>Médecine!$H$447</f>
        <v>0</v>
      </c>
      <c r="C65" s="344" t="str">
        <f>Médecine!$I$447</f>
        <v/>
      </c>
    </row>
    <row r="66" spans="1:5" x14ac:dyDescent="0.2">
      <c r="A66" s="341" t="s">
        <v>63</v>
      </c>
      <c r="B66" s="337">
        <f>Médecine!$H$505</f>
        <v>0</v>
      </c>
      <c r="C66" s="337" t="str">
        <f>Médecine!$I$505</f>
        <v/>
      </c>
    </row>
    <row r="67" spans="1:5" x14ac:dyDescent="0.2">
      <c r="A67" s="341" t="s">
        <v>360</v>
      </c>
      <c r="B67" s="337">
        <f>Médecine!$H$518</f>
        <v>0</v>
      </c>
      <c r="C67" s="337" t="str">
        <f>Médecine!$I$518</f>
        <v/>
      </c>
    </row>
    <row r="68" spans="1:5" x14ac:dyDescent="0.2">
      <c r="A68" s="341" t="s">
        <v>505</v>
      </c>
      <c r="B68" s="337">
        <f>Médecine!$H$482</f>
        <v>0</v>
      </c>
      <c r="C68" s="337" t="str">
        <f>Médecine!$I$482</f>
        <v/>
      </c>
    </row>
    <row r="69" spans="1:5" x14ac:dyDescent="0.2">
      <c r="A69" s="341" t="s">
        <v>566</v>
      </c>
      <c r="B69" s="337">
        <f>Médecine!$H$268</f>
        <v>0</v>
      </c>
      <c r="C69" s="337" t="str">
        <f>Médecine!$I$268</f>
        <v/>
      </c>
    </row>
    <row r="70" spans="1:5" x14ac:dyDescent="0.2">
      <c r="A70" s="341" t="s">
        <v>61</v>
      </c>
      <c r="B70" s="337">
        <f>Médecine!$H$531</f>
        <v>0</v>
      </c>
      <c r="C70" s="337" t="str">
        <f>Médecine!$I$531</f>
        <v/>
      </c>
    </row>
    <row r="71" spans="1:5" x14ac:dyDescent="0.2">
      <c r="A71" s="284" t="s">
        <v>506</v>
      </c>
      <c r="B71" s="243">
        <f>Médecine!$H$536-SUM(B44:B49,B53,B56:B60,B64,B66:B70)</f>
        <v>0</v>
      </c>
      <c r="C71" s="243" t="str">
        <f>IF(Médecine!$I$536="","",Médecine!$I$536-SUM(C44:C49,C53,C56:C60,C64,C66:C70))</f>
        <v/>
      </c>
    </row>
    <row r="72" spans="1:5" x14ac:dyDescent="0.2">
      <c r="A72" s="363" t="s">
        <v>569</v>
      </c>
      <c r="B72" s="365">
        <f>Médecine!$H$457+Médecine!$H$505+Médecine!$H$518+Médecine!$H$520</f>
        <v>0</v>
      </c>
      <c r="C72" s="365" t="str">
        <f>IF(Médecine!$I$536="","",Médecine!$I$457+Médecine!$I$505+Médecine!$I$518+Médecine!$I$520)</f>
        <v/>
      </c>
    </row>
    <row r="73" spans="1:5" x14ac:dyDescent="0.2">
      <c r="A73" s="36" t="s">
        <v>388</v>
      </c>
      <c r="B73" s="244">
        <f>Médecine!$H$536</f>
        <v>0</v>
      </c>
      <c r="C73" s="244" t="str">
        <f>Médecine!$I$536</f>
        <v/>
      </c>
    </row>
    <row r="74" spans="1:5" x14ac:dyDescent="0.2">
      <c r="A74" s="364" t="s">
        <v>696</v>
      </c>
      <c r="B74" s="312"/>
      <c r="C74" s="312"/>
    </row>
    <row r="76" spans="1:5" x14ac:dyDescent="0.2">
      <c r="A76" s="229" t="s">
        <v>521</v>
      </c>
      <c r="E76" s="329"/>
    </row>
    <row r="78" spans="1:5" x14ac:dyDescent="0.2">
      <c r="A78" s="260" t="s">
        <v>383</v>
      </c>
      <c r="B78" s="262" t="s">
        <v>384</v>
      </c>
      <c r="C78" s="262" t="s">
        <v>385</v>
      </c>
    </row>
    <row r="79" spans="1:5" x14ac:dyDescent="0.2">
      <c r="A79" s="4" t="s">
        <v>514</v>
      </c>
      <c r="B79" s="243">
        <f>Chirurgie!$H$63</f>
        <v>0</v>
      </c>
      <c r="C79" s="243" t="str">
        <f>Chirurgie!$I$63</f>
        <v/>
      </c>
    </row>
    <row r="80" spans="1:5" x14ac:dyDescent="0.2">
      <c r="A80" s="336" t="s">
        <v>502</v>
      </c>
      <c r="B80" s="337">
        <f>Chirurgie!$H$75</f>
        <v>0</v>
      </c>
      <c r="C80" s="337" t="str">
        <f>Chirurgie!$I$75</f>
        <v/>
      </c>
    </row>
    <row r="81" spans="1:3" x14ac:dyDescent="0.2">
      <c r="A81" s="336" t="s">
        <v>507</v>
      </c>
      <c r="B81" s="337">
        <f>Chirurgie!$H$41</f>
        <v>0</v>
      </c>
      <c r="C81" s="337" t="str">
        <f>Chirurgie!$I$41</f>
        <v/>
      </c>
    </row>
    <row r="82" spans="1:3" x14ac:dyDescent="0.2">
      <c r="A82" s="336" t="s">
        <v>533</v>
      </c>
      <c r="B82" s="337">
        <f>Chirurgie!$H$92</f>
        <v>0</v>
      </c>
      <c r="C82" s="337" t="str">
        <f>Chirurgie!$I$92</f>
        <v/>
      </c>
    </row>
    <row r="83" spans="1:3" x14ac:dyDescent="0.2">
      <c r="A83" s="336" t="s">
        <v>515</v>
      </c>
      <c r="B83" s="337">
        <f>Chirurgie!$H$156</f>
        <v>0</v>
      </c>
      <c r="C83" s="337" t="str">
        <f>Chirurgie!$I$156</f>
        <v/>
      </c>
    </row>
    <row r="84" spans="1:3" x14ac:dyDescent="0.2">
      <c r="A84" s="336" t="s">
        <v>516</v>
      </c>
      <c r="B84" s="337">
        <f>Chirurgie!$H$203</f>
        <v>0</v>
      </c>
      <c r="C84" s="337" t="str">
        <f>Chirurgie!$I$203</f>
        <v/>
      </c>
    </row>
    <row r="85" spans="1:3" x14ac:dyDescent="0.2">
      <c r="A85" s="343" t="s">
        <v>19</v>
      </c>
      <c r="B85" s="344">
        <f>Chirurgie!$H$177</f>
        <v>0</v>
      </c>
      <c r="C85" s="344" t="str">
        <f>Chirurgie!$I$177</f>
        <v/>
      </c>
    </row>
    <row r="86" spans="1:3" x14ac:dyDescent="0.2">
      <c r="A86" s="343" t="s">
        <v>21</v>
      </c>
      <c r="B86" s="344">
        <f>Chirurgie!$H$183</f>
        <v>0</v>
      </c>
      <c r="C86" s="344" t="str">
        <f>Chirurgie!$I$183</f>
        <v/>
      </c>
    </row>
    <row r="87" spans="1:3" ht="25.5" x14ac:dyDescent="0.2">
      <c r="A87" s="404" t="s">
        <v>704</v>
      </c>
      <c r="B87" s="340">
        <f>Chirurgie!$H$201</f>
        <v>0</v>
      </c>
      <c r="C87" s="337" t="str">
        <f>Chirurgie!$I$201</f>
        <v/>
      </c>
    </row>
    <row r="88" spans="1:3" x14ac:dyDescent="0.2">
      <c r="A88" s="336" t="s">
        <v>87</v>
      </c>
      <c r="B88" s="337">
        <f>Chirurgie!$H$234</f>
        <v>0</v>
      </c>
      <c r="C88" s="337" t="str">
        <f>Chirurgie!$I$234</f>
        <v/>
      </c>
    </row>
    <row r="89" spans="1:3" x14ac:dyDescent="0.2">
      <c r="A89" s="343" t="s">
        <v>517</v>
      </c>
      <c r="B89" s="344">
        <f>Chirurgie!$H$218</f>
        <v>0</v>
      </c>
      <c r="C89" s="344" t="str">
        <f>Chirurgie!$I$218</f>
        <v/>
      </c>
    </row>
    <row r="90" spans="1:3" x14ac:dyDescent="0.2">
      <c r="A90" s="343" t="s">
        <v>563</v>
      </c>
      <c r="B90" s="324">
        <f>Chirurgie!$H$222</f>
        <v>0</v>
      </c>
      <c r="C90" s="344" t="str">
        <f>Chirurgie!$I$222</f>
        <v/>
      </c>
    </row>
    <row r="91" spans="1:3" x14ac:dyDescent="0.2">
      <c r="A91" s="339" t="s">
        <v>508</v>
      </c>
      <c r="B91" s="337">
        <f>Chirurgie!$H$244-SUM(B79:B84,B88)</f>
        <v>0</v>
      </c>
      <c r="C91" s="337" t="str">
        <f>IF(Chirurgie!$I$244="","",Chirurgie!$I$244-SUM(C79:C84,C88))</f>
        <v/>
      </c>
    </row>
    <row r="92" spans="1:3" x14ac:dyDescent="0.2">
      <c r="A92" s="341" t="s">
        <v>386</v>
      </c>
      <c r="B92" s="337">
        <f>Chirurgie!$H$285</f>
        <v>0</v>
      </c>
      <c r="C92" s="337" t="str">
        <f>Chirurgie!$I$285</f>
        <v/>
      </c>
    </row>
    <row r="93" spans="1:3" x14ac:dyDescent="0.2">
      <c r="A93" s="341" t="s">
        <v>518</v>
      </c>
      <c r="B93" s="337">
        <f>Chirurgie!$H$357</f>
        <v>0</v>
      </c>
      <c r="C93" s="337" t="str">
        <f>Chirurgie!$I$357</f>
        <v/>
      </c>
    </row>
    <row r="94" spans="1:3" x14ac:dyDescent="0.2">
      <c r="A94" s="341" t="s">
        <v>387</v>
      </c>
      <c r="B94" s="337">
        <f>Chirurgie!$H$384</f>
        <v>0</v>
      </c>
      <c r="C94" s="337" t="str">
        <f>Chirurgie!$I$384</f>
        <v/>
      </c>
    </row>
    <row r="95" spans="1:3" x14ac:dyDescent="0.2">
      <c r="A95" s="341" t="s">
        <v>99</v>
      </c>
      <c r="B95" s="337">
        <f>Chirurgie!$H$429</f>
        <v>0</v>
      </c>
      <c r="C95" s="337" t="str">
        <f>Chirurgie!$I$429</f>
        <v/>
      </c>
    </row>
    <row r="96" spans="1:3" x14ac:dyDescent="0.2">
      <c r="A96" s="343" t="s">
        <v>47</v>
      </c>
      <c r="B96" s="344">
        <f>Chirurgie!$H$405</f>
        <v>0</v>
      </c>
      <c r="C96" s="344" t="str">
        <f>Chirurgie!$I$405</f>
        <v/>
      </c>
    </row>
    <row r="97" spans="1:5" x14ac:dyDescent="0.2">
      <c r="A97" s="343" t="s">
        <v>48</v>
      </c>
      <c r="B97" s="344">
        <f>Chirurgie!$H$412</f>
        <v>0</v>
      </c>
      <c r="C97" s="344" t="str">
        <f>Chirurgie!$I$412</f>
        <v/>
      </c>
    </row>
    <row r="98" spans="1:5" x14ac:dyDescent="0.2">
      <c r="A98" s="343" t="s">
        <v>46</v>
      </c>
      <c r="B98" s="344">
        <f>Chirurgie!$H$395</f>
        <v>0</v>
      </c>
      <c r="C98" s="344" t="str">
        <f>Chirurgie!$I$395</f>
        <v/>
      </c>
    </row>
    <row r="99" spans="1:5" x14ac:dyDescent="0.2">
      <c r="A99" s="341" t="s">
        <v>486</v>
      </c>
      <c r="B99" s="337">
        <f>Chirurgie!$H$457</f>
        <v>0</v>
      </c>
      <c r="C99" s="337" t="str">
        <f>Chirurgie!$I$457</f>
        <v/>
      </c>
    </row>
    <row r="100" spans="1:5" x14ac:dyDescent="0.2">
      <c r="A100" s="343" t="s">
        <v>49</v>
      </c>
      <c r="B100" s="344">
        <f>Chirurgie!$H$447</f>
        <v>0</v>
      </c>
      <c r="C100" s="344" t="str">
        <f>Chirurgie!$I$447</f>
        <v/>
      </c>
    </row>
    <row r="101" spans="1:5" x14ac:dyDescent="0.2">
      <c r="A101" s="341" t="s">
        <v>63</v>
      </c>
      <c r="B101" s="337">
        <f>Chirurgie!$H$505</f>
        <v>0</v>
      </c>
      <c r="C101" s="337" t="str">
        <f>Chirurgie!$I$505</f>
        <v/>
      </c>
    </row>
    <row r="102" spans="1:5" x14ac:dyDescent="0.2">
      <c r="A102" s="341" t="s">
        <v>360</v>
      </c>
      <c r="B102" s="337">
        <f>Chirurgie!$H$518</f>
        <v>0</v>
      </c>
      <c r="C102" s="337" t="str">
        <f>Chirurgie!$I$518</f>
        <v/>
      </c>
    </row>
    <row r="103" spans="1:5" x14ac:dyDescent="0.2">
      <c r="A103" s="341" t="s">
        <v>505</v>
      </c>
      <c r="B103" s="337">
        <f>Chirurgie!$H$482</f>
        <v>0</v>
      </c>
      <c r="C103" s="337" t="str">
        <f>Chirurgie!$I$482</f>
        <v/>
      </c>
    </row>
    <row r="104" spans="1:5" x14ac:dyDescent="0.2">
      <c r="A104" s="341" t="s">
        <v>566</v>
      </c>
      <c r="B104" s="337">
        <f>Chirurgie!$H$268</f>
        <v>0</v>
      </c>
      <c r="C104" s="337" t="str">
        <f>Chirurgie!$I$268</f>
        <v/>
      </c>
    </row>
    <row r="105" spans="1:5" x14ac:dyDescent="0.2">
      <c r="A105" s="341" t="s">
        <v>61</v>
      </c>
      <c r="B105" s="337">
        <f>Chirurgie!$H$531</f>
        <v>0</v>
      </c>
      <c r="C105" s="337" t="str">
        <f>Chirurgie!$I$531</f>
        <v/>
      </c>
    </row>
    <row r="106" spans="1:5" x14ac:dyDescent="0.2">
      <c r="A106" s="284" t="s">
        <v>506</v>
      </c>
      <c r="B106" s="243">
        <f>Chirurgie!$H$536-SUM(B79:B84,B88,B91:B95,B99,B101:B105)</f>
        <v>0</v>
      </c>
      <c r="C106" s="243" t="str">
        <f>IF(Chirurgie!$I$536="","",Chirurgie!$I$536-SUM(C79:C84,C88,C91:C95,C99,C101:C105))</f>
        <v/>
      </c>
    </row>
    <row r="107" spans="1:5" x14ac:dyDescent="0.2">
      <c r="A107" s="363" t="s">
        <v>569</v>
      </c>
      <c r="B107" s="365">
        <f>Chirurgie!$H$457+Chirurgie!$H$505+Chirurgie!$H$518+Chirurgie!$H$520</f>
        <v>0</v>
      </c>
      <c r="C107" s="365" t="str">
        <f>IF(Chirurgie!$I$536="","",Chirurgie!$I$457+Chirurgie!$I$505+Chirurgie!$I$518+Chirurgie!$I$520)</f>
        <v/>
      </c>
    </row>
    <row r="108" spans="1:5" x14ac:dyDescent="0.2">
      <c r="A108" s="36" t="s">
        <v>388</v>
      </c>
      <c r="B108" s="244">
        <f>Chirurgie!$H$536</f>
        <v>0</v>
      </c>
      <c r="C108" s="244" t="str">
        <f>Chirurgie!$I$536</f>
        <v/>
      </c>
    </row>
    <row r="109" spans="1:5" x14ac:dyDescent="0.2">
      <c r="A109" s="364" t="s">
        <v>696</v>
      </c>
      <c r="B109" s="314"/>
      <c r="C109" s="314"/>
    </row>
    <row r="110" spans="1:5" x14ac:dyDescent="0.2">
      <c r="A110" s="13"/>
      <c r="B110" s="314"/>
      <c r="C110" s="314"/>
    </row>
    <row r="111" spans="1:5" x14ac:dyDescent="0.2">
      <c r="A111" s="229" t="s">
        <v>522</v>
      </c>
      <c r="B111" s="314"/>
      <c r="C111" s="314"/>
      <c r="E111" s="329"/>
    </row>
    <row r="112" spans="1:5" x14ac:dyDescent="0.2">
      <c r="A112" s="13"/>
      <c r="B112" s="314"/>
      <c r="C112" s="314"/>
    </row>
    <row r="113" spans="1:3" x14ac:dyDescent="0.2">
      <c r="A113" s="260" t="s">
        <v>383</v>
      </c>
      <c r="B113" s="262" t="s">
        <v>384</v>
      </c>
      <c r="C113" s="262" t="s">
        <v>385</v>
      </c>
    </row>
    <row r="114" spans="1:3" x14ac:dyDescent="0.2">
      <c r="A114" s="4" t="s">
        <v>514</v>
      </c>
      <c r="B114" s="243">
        <f>Réanimation!$H$63</f>
        <v>0</v>
      </c>
      <c r="C114" s="243" t="str">
        <f>Réanimation!$I$63</f>
        <v/>
      </c>
    </row>
    <row r="115" spans="1:3" x14ac:dyDescent="0.2">
      <c r="A115" s="336" t="s">
        <v>502</v>
      </c>
      <c r="B115" s="337">
        <f>Réanimation!$H$75</f>
        <v>0</v>
      </c>
      <c r="C115" s="337" t="str">
        <f>Réanimation!$I$75</f>
        <v/>
      </c>
    </row>
    <row r="116" spans="1:3" x14ac:dyDescent="0.2">
      <c r="A116" s="336" t="s">
        <v>507</v>
      </c>
      <c r="B116" s="337">
        <f>Réanimation!$H$41</f>
        <v>0</v>
      </c>
      <c r="C116" s="337" t="str">
        <f>Réanimation!$I$41</f>
        <v/>
      </c>
    </row>
    <row r="117" spans="1:3" x14ac:dyDescent="0.2">
      <c r="A117" s="336" t="s">
        <v>533</v>
      </c>
      <c r="B117" s="337">
        <f>Réanimation!$H$92</f>
        <v>0</v>
      </c>
      <c r="C117" s="337" t="str">
        <f>Réanimation!$I$92</f>
        <v/>
      </c>
    </row>
    <row r="118" spans="1:3" x14ac:dyDescent="0.2">
      <c r="A118" s="336" t="s">
        <v>515</v>
      </c>
      <c r="B118" s="337">
        <f>Réanimation!$H$156</f>
        <v>0</v>
      </c>
      <c r="C118" s="337" t="str">
        <f>Réanimation!$I$156</f>
        <v/>
      </c>
    </row>
    <row r="119" spans="1:3" x14ac:dyDescent="0.2">
      <c r="A119" s="336" t="s">
        <v>516</v>
      </c>
      <c r="B119" s="337">
        <f>Réanimation!$H$203</f>
        <v>0</v>
      </c>
      <c r="C119" s="337" t="str">
        <f>Réanimation!$I$203</f>
        <v/>
      </c>
    </row>
    <row r="120" spans="1:3" x14ac:dyDescent="0.2">
      <c r="A120" s="343" t="s">
        <v>19</v>
      </c>
      <c r="B120" s="344">
        <f>Réanimation!$H$177</f>
        <v>0</v>
      </c>
      <c r="C120" s="344" t="str">
        <f>Réanimation!$I$177</f>
        <v/>
      </c>
    </row>
    <row r="121" spans="1:3" x14ac:dyDescent="0.2">
      <c r="A121" s="343" t="s">
        <v>21</v>
      </c>
      <c r="B121" s="344">
        <f>Réanimation!$H$183</f>
        <v>0</v>
      </c>
      <c r="C121" s="344" t="str">
        <f>Réanimation!$I$183</f>
        <v/>
      </c>
    </row>
    <row r="122" spans="1:3" ht="25.5" x14ac:dyDescent="0.2">
      <c r="A122" s="404" t="s">
        <v>704</v>
      </c>
      <c r="B122" s="340">
        <f>Réanimation!$H$201</f>
        <v>0</v>
      </c>
      <c r="C122" s="337" t="str">
        <f>Réanimation!$I$201</f>
        <v/>
      </c>
    </row>
    <row r="123" spans="1:3" x14ac:dyDescent="0.2">
      <c r="A123" s="336" t="s">
        <v>87</v>
      </c>
      <c r="B123" s="337">
        <f>Réanimation!$H$234</f>
        <v>0</v>
      </c>
      <c r="C123" s="337" t="str">
        <f>Réanimation!$I$234</f>
        <v/>
      </c>
    </row>
    <row r="124" spans="1:3" x14ac:dyDescent="0.2">
      <c r="A124" s="343" t="s">
        <v>517</v>
      </c>
      <c r="B124" s="344">
        <f>Réanimation!$H$218</f>
        <v>0</v>
      </c>
      <c r="C124" s="344" t="str">
        <f>Réanimation!$I$218</f>
        <v/>
      </c>
    </row>
    <row r="125" spans="1:3" x14ac:dyDescent="0.2">
      <c r="A125" s="343" t="s">
        <v>563</v>
      </c>
      <c r="B125" s="324">
        <f>Réanimation!$H$222</f>
        <v>0</v>
      </c>
      <c r="C125" s="344" t="str">
        <f>Réanimation!$I$222</f>
        <v/>
      </c>
    </row>
    <row r="126" spans="1:3" x14ac:dyDescent="0.2">
      <c r="A126" s="339" t="s">
        <v>508</v>
      </c>
      <c r="B126" s="337">
        <f>Réanimation!$H$244-SUM(B114:B119,B123)</f>
        <v>0</v>
      </c>
      <c r="C126" s="337" t="str">
        <f>IF(Réanimation!$I$244="","",Réanimation!$I$244-SUM(C114:C119,C123))</f>
        <v/>
      </c>
    </row>
    <row r="127" spans="1:3" x14ac:dyDescent="0.2">
      <c r="A127" s="341" t="s">
        <v>386</v>
      </c>
      <c r="B127" s="337">
        <f>Réanimation!$H$285</f>
        <v>0</v>
      </c>
      <c r="C127" s="337" t="str">
        <f>Réanimation!$I$285</f>
        <v/>
      </c>
    </row>
    <row r="128" spans="1:3" x14ac:dyDescent="0.2">
      <c r="A128" s="341" t="s">
        <v>518</v>
      </c>
      <c r="B128" s="337">
        <f>Réanimation!$H$357</f>
        <v>0</v>
      </c>
      <c r="C128" s="337" t="str">
        <f>Réanimation!$I$357</f>
        <v/>
      </c>
    </row>
    <row r="129" spans="1:3" x14ac:dyDescent="0.2">
      <c r="A129" s="341" t="s">
        <v>387</v>
      </c>
      <c r="B129" s="337">
        <f>Réanimation!$H$384</f>
        <v>0</v>
      </c>
      <c r="C129" s="337" t="str">
        <f>Réanimation!$I$384</f>
        <v/>
      </c>
    </row>
    <row r="130" spans="1:3" x14ac:dyDescent="0.2">
      <c r="A130" s="341" t="s">
        <v>99</v>
      </c>
      <c r="B130" s="337">
        <f>Réanimation!$H$429</f>
        <v>0</v>
      </c>
      <c r="C130" s="337" t="str">
        <f>Réanimation!$I$429</f>
        <v/>
      </c>
    </row>
    <row r="131" spans="1:3" x14ac:dyDescent="0.2">
      <c r="A131" s="343" t="s">
        <v>47</v>
      </c>
      <c r="B131" s="344">
        <f>Réanimation!$H$405</f>
        <v>0</v>
      </c>
      <c r="C131" s="344" t="str">
        <f>Réanimation!$I$405</f>
        <v/>
      </c>
    </row>
    <row r="132" spans="1:3" x14ac:dyDescent="0.2">
      <c r="A132" s="343" t="s">
        <v>48</v>
      </c>
      <c r="B132" s="344">
        <f>Réanimation!$H$412</f>
        <v>0</v>
      </c>
      <c r="C132" s="344" t="str">
        <f>Réanimation!$I$412</f>
        <v/>
      </c>
    </row>
    <row r="133" spans="1:3" x14ac:dyDescent="0.2">
      <c r="A133" s="343" t="s">
        <v>46</v>
      </c>
      <c r="B133" s="344">
        <f>Réanimation!$H$395</f>
        <v>0</v>
      </c>
      <c r="C133" s="344" t="str">
        <f>Réanimation!$I$395</f>
        <v/>
      </c>
    </row>
    <row r="134" spans="1:3" x14ac:dyDescent="0.2">
      <c r="A134" s="341" t="s">
        <v>486</v>
      </c>
      <c r="B134" s="337">
        <f>Réanimation!$H$457</f>
        <v>0</v>
      </c>
      <c r="C134" s="337" t="str">
        <f>Réanimation!$I$457</f>
        <v/>
      </c>
    </row>
    <row r="135" spans="1:3" x14ac:dyDescent="0.2">
      <c r="A135" s="343" t="s">
        <v>49</v>
      </c>
      <c r="B135" s="344">
        <f>Réanimation!$H$447</f>
        <v>0</v>
      </c>
      <c r="C135" s="344" t="str">
        <f>Réanimation!$I$447</f>
        <v/>
      </c>
    </row>
    <row r="136" spans="1:3" x14ac:dyDescent="0.2">
      <c r="A136" s="341" t="s">
        <v>63</v>
      </c>
      <c r="B136" s="337">
        <f>Réanimation!$H$505</f>
        <v>0</v>
      </c>
      <c r="C136" s="337" t="str">
        <f>Réanimation!$I$505</f>
        <v/>
      </c>
    </row>
    <row r="137" spans="1:3" x14ac:dyDescent="0.2">
      <c r="A137" s="341" t="s">
        <v>360</v>
      </c>
      <c r="B137" s="337">
        <f>Réanimation!$H$518</f>
        <v>0</v>
      </c>
      <c r="C137" s="337" t="str">
        <f>Réanimation!$I$518</f>
        <v/>
      </c>
    </row>
    <row r="138" spans="1:3" x14ac:dyDescent="0.2">
      <c r="A138" s="341" t="s">
        <v>505</v>
      </c>
      <c r="B138" s="337">
        <f>Réanimation!$H$482</f>
        <v>0</v>
      </c>
      <c r="C138" s="337" t="str">
        <f>Réanimation!$I$482</f>
        <v/>
      </c>
    </row>
    <row r="139" spans="1:3" x14ac:dyDescent="0.2">
      <c r="A139" s="341" t="s">
        <v>566</v>
      </c>
      <c r="B139" s="337">
        <f>Réanimation!$H$268</f>
        <v>0</v>
      </c>
      <c r="C139" s="337" t="str">
        <f>Réanimation!$I$268</f>
        <v/>
      </c>
    </row>
    <row r="140" spans="1:3" x14ac:dyDescent="0.2">
      <c r="A140" s="341" t="s">
        <v>61</v>
      </c>
      <c r="B140" s="337">
        <f>Réanimation!$H$531</f>
        <v>0</v>
      </c>
      <c r="C140" s="337" t="str">
        <f>Réanimation!$I$531</f>
        <v/>
      </c>
    </row>
    <row r="141" spans="1:3" x14ac:dyDescent="0.2">
      <c r="A141" s="284" t="s">
        <v>506</v>
      </c>
      <c r="B141" s="243">
        <f>Réanimation!$H$536-SUM(B114:B119,B123,B126:B130,B134,B136:B140)</f>
        <v>0</v>
      </c>
      <c r="C141" s="243" t="str">
        <f>IF(Réanimation!$I$536="","",Réanimation!$I$536-SUM(C114:C119,C123,C126:C130,C134,C136:C140))</f>
        <v/>
      </c>
    </row>
    <row r="142" spans="1:3" x14ac:dyDescent="0.2">
      <c r="A142" s="363" t="s">
        <v>569</v>
      </c>
      <c r="B142" s="365">
        <f>Réanimation!$H$457+Réanimation!$H$505+Réanimation!$H$518+Réanimation!$H$520</f>
        <v>0</v>
      </c>
      <c r="C142" s="365" t="str">
        <f>IF(Réanimation!$I$536="","",Réanimation!$I$457+Réanimation!$I$505+Réanimation!$I$518+Réanimation!$I$520)</f>
        <v/>
      </c>
    </row>
    <row r="143" spans="1:3" x14ac:dyDescent="0.2">
      <c r="A143" s="36" t="s">
        <v>388</v>
      </c>
      <c r="B143" s="244">
        <f>Réanimation!$H$536</f>
        <v>0</v>
      </c>
      <c r="C143" s="244" t="str">
        <f>Réanimation!$I$536</f>
        <v/>
      </c>
    </row>
    <row r="144" spans="1:3" x14ac:dyDescent="0.2">
      <c r="A144" s="364" t="s">
        <v>696</v>
      </c>
    </row>
    <row r="146" spans="1:5" x14ac:dyDescent="0.2">
      <c r="A146" s="229" t="s">
        <v>523</v>
      </c>
      <c r="E146" s="329"/>
    </row>
    <row r="147" spans="1:5" x14ac:dyDescent="0.2">
      <c r="A147" s="229"/>
    </row>
    <row r="148" spans="1:5" x14ac:dyDescent="0.2">
      <c r="A148" s="260" t="s">
        <v>383</v>
      </c>
      <c r="B148" s="262" t="s">
        <v>384</v>
      </c>
      <c r="C148" s="262" t="s">
        <v>385</v>
      </c>
    </row>
    <row r="149" spans="1:5" x14ac:dyDescent="0.2">
      <c r="A149" s="4" t="s">
        <v>514</v>
      </c>
      <c r="B149" s="243">
        <f>'Gynécologie-Obstétrique'!$H$63</f>
        <v>0</v>
      </c>
      <c r="C149" s="243" t="str">
        <f>'Gynécologie-Obstétrique'!$I$63</f>
        <v/>
      </c>
    </row>
    <row r="150" spans="1:5" x14ac:dyDescent="0.2">
      <c r="A150" s="336" t="s">
        <v>502</v>
      </c>
      <c r="B150" s="337">
        <f>'Gynécologie-Obstétrique'!$H$75</f>
        <v>0</v>
      </c>
      <c r="C150" s="337" t="str">
        <f>'Gynécologie-Obstétrique'!$I$75</f>
        <v/>
      </c>
    </row>
    <row r="151" spans="1:5" x14ac:dyDescent="0.2">
      <c r="A151" s="336" t="s">
        <v>507</v>
      </c>
      <c r="B151" s="337">
        <f>'Gynécologie-Obstétrique'!$H$41</f>
        <v>0</v>
      </c>
      <c r="C151" s="337" t="str">
        <f>'Gynécologie-Obstétrique'!$I$41</f>
        <v/>
      </c>
    </row>
    <row r="152" spans="1:5" x14ac:dyDescent="0.2">
      <c r="A152" s="336" t="s">
        <v>533</v>
      </c>
      <c r="B152" s="337">
        <f>'Gynécologie-Obstétrique'!$H$92</f>
        <v>0</v>
      </c>
      <c r="C152" s="337" t="str">
        <f>'Gynécologie-Obstétrique'!$I$92</f>
        <v/>
      </c>
    </row>
    <row r="153" spans="1:5" x14ac:dyDescent="0.2">
      <c r="A153" s="336" t="s">
        <v>515</v>
      </c>
      <c r="B153" s="337">
        <f>'Gynécologie-Obstétrique'!$H$156</f>
        <v>0</v>
      </c>
      <c r="C153" s="337" t="str">
        <f>'Gynécologie-Obstétrique'!$I$156</f>
        <v/>
      </c>
    </row>
    <row r="154" spans="1:5" x14ac:dyDescent="0.2">
      <c r="A154" s="336" t="s">
        <v>516</v>
      </c>
      <c r="B154" s="337">
        <f>'Gynécologie-Obstétrique'!$H$203</f>
        <v>0</v>
      </c>
      <c r="C154" s="337" t="str">
        <f>'Gynécologie-Obstétrique'!$I$203</f>
        <v/>
      </c>
    </row>
    <row r="155" spans="1:5" x14ac:dyDescent="0.2">
      <c r="A155" s="343" t="s">
        <v>19</v>
      </c>
      <c r="B155" s="344">
        <f>'Gynécologie-Obstétrique'!$H$177</f>
        <v>0</v>
      </c>
      <c r="C155" s="344" t="str">
        <f>'Gynécologie-Obstétrique'!$I$177</f>
        <v/>
      </c>
    </row>
    <row r="156" spans="1:5" x14ac:dyDescent="0.2">
      <c r="A156" s="343" t="s">
        <v>21</v>
      </c>
      <c r="B156" s="344">
        <f>'Gynécologie-Obstétrique'!$H$183</f>
        <v>0</v>
      </c>
      <c r="C156" s="344" t="str">
        <f>'Gynécologie-Obstétrique'!$I$183</f>
        <v/>
      </c>
    </row>
    <row r="157" spans="1:5" ht="25.5" x14ac:dyDescent="0.2">
      <c r="A157" s="404" t="s">
        <v>704</v>
      </c>
      <c r="B157" s="340">
        <f>'Gynécologie-Obstétrique'!$H$201</f>
        <v>0</v>
      </c>
      <c r="C157" s="337" t="str">
        <f>'Gynécologie-Obstétrique'!$I$201</f>
        <v/>
      </c>
    </row>
    <row r="158" spans="1:5" x14ac:dyDescent="0.2">
      <c r="A158" s="336" t="s">
        <v>87</v>
      </c>
      <c r="B158" s="337">
        <f>'Gynécologie-Obstétrique'!$H$234</f>
        <v>0</v>
      </c>
      <c r="C158" s="337" t="str">
        <f>'Gynécologie-Obstétrique'!$I$234</f>
        <v/>
      </c>
    </row>
    <row r="159" spans="1:5" x14ac:dyDescent="0.2">
      <c r="A159" s="343" t="s">
        <v>517</v>
      </c>
      <c r="B159" s="344">
        <f>'Gynécologie-Obstétrique'!$H$218</f>
        <v>0</v>
      </c>
      <c r="C159" s="344" t="str">
        <f>'Gynécologie-Obstétrique'!$I$218</f>
        <v/>
      </c>
    </row>
    <row r="160" spans="1:5" x14ac:dyDescent="0.2">
      <c r="A160" s="343" t="s">
        <v>563</v>
      </c>
      <c r="B160" s="324">
        <f>'Gynécologie-Obstétrique'!$H$222</f>
        <v>0</v>
      </c>
      <c r="C160" s="344" t="str">
        <f>'Gynécologie-Obstétrique'!$I$222</f>
        <v/>
      </c>
    </row>
    <row r="161" spans="1:3" x14ac:dyDescent="0.2">
      <c r="A161" s="339" t="s">
        <v>508</v>
      </c>
      <c r="B161" s="337">
        <f>'Gynécologie-Obstétrique'!$H$244-SUM(B149:B154,B158)</f>
        <v>0</v>
      </c>
      <c r="C161" s="337" t="str">
        <f>IF('Gynécologie-Obstétrique'!$I$244="","",'Gynécologie-Obstétrique'!$I$244-SUM(C149:C154,C158))</f>
        <v/>
      </c>
    </row>
    <row r="162" spans="1:3" x14ac:dyDescent="0.2">
      <c r="A162" s="341" t="s">
        <v>386</v>
      </c>
      <c r="B162" s="337">
        <f>'Gynécologie-Obstétrique'!$H$285</f>
        <v>0</v>
      </c>
      <c r="C162" s="337" t="str">
        <f>'Gynécologie-Obstétrique'!$I$285</f>
        <v/>
      </c>
    </row>
    <row r="163" spans="1:3" x14ac:dyDescent="0.2">
      <c r="A163" s="341" t="s">
        <v>518</v>
      </c>
      <c r="B163" s="337">
        <f>'Gynécologie-Obstétrique'!$H$357</f>
        <v>0</v>
      </c>
      <c r="C163" s="337" t="str">
        <f>'Gynécologie-Obstétrique'!$I$357</f>
        <v/>
      </c>
    </row>
    <row r="164" spans="1:3" x14ac:dyDescent="0.2">
      <c r="A164" s="341" t="s">
        <v>387</v>
      </c>
      <c r="B164" s="337">
        <f>'Gynécologie-Obstétrique'!$H$384</f>
        <v>0</v>
      </c>
      <c r="C164" s="337" t="str">
        <f>'Gynécologie-Obstétrique'!$I$384</f>
        <v/>
      </c>
    </row>
    <row r="165" spans="1:3" x14ac:dyDescent="0.2">
      <c r="A165" s="341" t="s">
        <v>99</v>
      </c>
      <c r="B165" s="337">
        <f>'Gynécologie-Obstétrique'!$H$429</f>
        <v>0</v>
      </c>
      <c r="C165" s="337" t="str">
        <f>'Gynécologie-Obstétrique'!$I$429</f>
        <v/>
      </c>
    </row>
    <row r="166" spans="1:3" x14ac:dyDescent="0.2">
      <c r="A166" s="343" t="s">
        <v>47</v>
      </c>
      <c r="B166" s="344">
        <f>'Gynécologie-Obstétrique'!$H$405</f>
        <v>0</v>
      </c>
      <c r="C166" s="344" t="str">
        <f>'Gynécologie-Obstétrique'!$I$405</f>
        <v/>
      </c>
    </row>
    <row r="167" spans="1:3" x14ac:dyDescent="0.2">
      <c r="A167" s="343" t="s">
        <v>48</v>
      </c>
      <c r="B167" s="344">
        <f>'Gynécologie-Obstétrique'!$H$412</f>
        <v>0</v>
      </c>
      <c r="C167" s="344" t="str">
        <f>'Gynécologie-Obstétrique'!$I$412</f>
        <v/>
      </c>
    </row>
    <row r="168" spans="1:3" x14ac:dyDescent="0.2">
      <c r="A168" s="343" t="s">
        <v>46</v>
      </c>
      <c r="B168" s="344">
        <f>'Gynécologie-Obstétrique'!$H$395</f>
        <v>0</v>
      </c>
      <c r="C168" s="344" t="str">
        <f>'Gynécologie-Obstétrique'!$I$395</f>
        <v/>
      </c>
    </row>
    <row r="169" spans="1:3" x14ac:dyDescent="0.2">
      <c r="A169" s="341" t="s">
        <v>486</v>
      </c>
      <c r="B169" s="337">
        <f>'Gynécologie-Obstétrique'!$H$457</f>
        <v>0</v>
      </c>
      <c r="C169" s="337" t="str">
        <f>'Gynécologie-Obstétrique'!$I$457</f>
        <v/>
      </c>
    </row>
    <row r="170" spans="1:3" x14ac:dyDescent="0.2">
      <c r="A170" s="343" t="s">
        <v>49</v>
      </c>
      <c r="B170" s="344">
        <f>'Gynécologie-Obstétrique'!$H$447</f>
        <v>0</v>
      </c>
      <c r="C170" s="344" t="str">
        <f>'Gynécologie-Obstétrique'!$I$447</f>
        <v/>
      </c>
    </row>
    <row r="171" spans="1:3" x14ac:dyDescent="0.2">
      <c r="A171" s="341" t="s">
        <v>63</v>
      </c>
      <c r="B171" s="337">
        <f>'Gynécologie-Obstétrique'!$H$505</f>
        <v>0</v>
      </c>
      <c r="C171" s="337" t="str">
        <f>'Gynécologie-Obstétrique'!$I$505</f>
        <v/>
      </c>
    </row>
    <row r="172" spans="1:3" x14ac:dyDescent="0.2">
      <c r="A172" s="341" t="s">
        <v>360</v>
      </c>
      <c r="B172" s="337">
        <f>'Gynécologie-Obstétrique'!$H$518</f>
        <v>0</v>
      </c>
      <c r="C172" s="337" t="str">
        <f>'Gynécologie-Obstétrique'!$I$518</f>
        <v/>
      </c>
    </row>
    <row r="173" spans="1:3" x14ac:dyDescent="0.2">
      <c r="A173" s="341" t="s">
        <v>505</v>
      </c>
      <c r="B173" s="337">
        <f>'Gynécologie-Obstétrique'!$H$482</f>
        <v>0</v>
      </c>
      <c r="C173" s="337" t="str">
        <f>'Gynécologie-Obstétrique'!$I$482</f>
        <v/>
      </c>
    </row>
    <row r="174" spans="1:3" x14ac:dyDescent="0.2">
      <c r="A174" s="341" t="s">
        <v>566</v>
      </c>
      <c r="B174" s="337">
        <f>'Gynécologie-Obstétrique'!$H$268</f>
        <v>0</v>
      </c>
      <c r="C174" s="337" t="str">
        <f>'Gynécologie-Obstétrique'!$I$268</f>
        <v/>
      </c>
    </row>
    <row r="175" spans="1:3" x14ac:dyDescent="0.2">
      <c r="A175" s="341" t="s">
        <v>61</v>
      </c>
      <c r="B175" s="337">
        <f>'Gynécologie-Obstétrique'!$H$531</f>
        <v>0</v>
      </c>
      <c r="C175" s="337" t="str">
        <f>'Gynécologie-Obstétrique'!$I$531</f>
        <v/>
      </c>
    </row>
    <row r="176" spans="1:3" x14ac:dyDescent="0.2">
      <c r="A176" s="284" t="s">
        <v>506</v>
      </c>
      <c r="B176" s="243">
        <f>'Gynécologie-Obstétrique'!$H$536-SUM(B149:B154,B158,B161:B165,B169,B171:B175)</f>
        <v>0</v>
      </c>
      <c r="C176" s="243" t="str">
        <f>IF('Gynécologie-Obstétrique'!$I$536="","",'Gynécologie-Obstétrique'!$I$536-SUM(C149:C154,C158,C161:C165,C169,C171:C175))</f>
        <v/>
      </c>
    </row>
    <row r="177" spans="1:5" x14ac:dyDescent="0.2">
      <c r="A177" s="363" t="s">
        <v>569</v>
      </c>
      <c r="B177" s="365">
        <f>'Gynécologie-Obstétrique'!$H$457+'Gynécologie-Obstétrique'!$H$505+'Gynécologie-Obstétrique'!$H$518+'Gynécologie-Obstétrique'!$H$520</f>
        <v>0</v>
      </c>
      <c r="C177" s="365" t="str">
        <f>IF('Gynécologie-Obstétrique'!$I$536="","",'Gynécologie-Obstétrique'!$I$457+'Gynécologie-Obstétrique'!$I$505+'Gynécologie-Obstétrique'!$I$518+'Gynécologie-Obstétrique'!$I$520)</f>
        <v/>
      </c>
    </row>
    <row r="178" spans="1:5" x14ac:dyDescent="0.2">
      <c r="A178" s="36" t="s">
        <v>388</v>
      </c>
      <c r="B178" s="244">
        <f>'Gynécologie-Obstétrique'!$H$536</f>
        <v>0</v>
      </c>
      <c r="C178" s="244" t="str">
        <f>'Gynécologie-Obstétrique'!$I$536</f>
        <v/>
      </c>
    </row>
    <row r="179" spans="1:5" x14ac:dyDescent="0.2">
      <c r="A179" s="364" t="s">
        <v>696</v>
      </c>
    </row>
    <row r="181" spans="1:5" x14ac:dyDescent="0.2">
      <c r="A181" s="229" t="s">
        <v>524</v>
      </c>
      <c r="E181" s="329"/>
    </row>
    <row r="182" spans="1:5" x14ac:dyDescent="0.2">
      <c r="A182" s="229"/>
    </row>
    <row r="183" spans="1:5" x14ac:dyDescent="0.2">
      <c r="A183" s="260" t="s">
        <v>383</v>
      </c>
      <c r="B183" s="262" t="s">
        <v>384</v>
      </c>
      <c r="C183" s="262" t="s">
        <v>385</v>
      </c>
    </row>
    <row r="184" spans="1:5" x14ac:dyDescent="0.2">
      <c r="A184" s="4" t="s">
        <v>514</v>
      </c>
      <c r="B184" s="243">
        <f>Pédiatrie!$H$63</f>
        <v>0</v>
      </c>
      <c r="C184" s="243" t="str">
        <f>Pédiatrie!$I$63</f>
        <v/>
      </c>
    </row>
    <row r="185" spans="1:5" x14ac:dyDescent="0.2">
      <c r="A185" s="336" t="s">
        <v>502</v>
      </c>
      <c r="B185" s="337">
        <f>Pédiatrie!$H$75</f>
        <v>0</v>
      </c>
      <c r="C185" s="337" t="str">
        <f>Pédiatrie!$I$75</f>
        <v/>
      </c>
    </row>
    <row r="186" spans="1:5" x14ac:dyDescent="0.2">
      <c r="A186" s="336" t="s">
        <v>507</v>
      </c>
      <c r="B186" s="337">
        <f>Pédiatrie!$H$41</f>
        <v>0</v>
      </c>
      <c r="C186" s="337" t="str">
        <f>Pédiatrie!$I$41</f>
        <v/>
      </c>
    </row>
    <row r="187" spans="1:5" x14ac:dyDescent="0.2">
      <c r="A187" s="336" t="s">
        <v>533</v>
      </c>
      <c r="B187" s="337">
        <f>Pédiatrie!$H$92</f>
        <v>0</v>
      </c>
      <c r="C187" s="337" t="str">
        <f>Pédiatrie!$I$92</f>
        <v/>
      </c>
    </row>
    <row r="188" spans="1:5" x14ac:dyDescent="0.2">
      <c r="A188" s="336" t="s">
        <v>515</v>
      </c>
      <c r="B188" s="337">
        <f>Pédiatrie!$H$156</f>
        <v>0</v>
      </c>
      <c r="C188" s="337" t="str">
        <f>Pédiatrie!$I$156</f>
        <v/>
      </c>
    </row>
    <row r="189" spans="1:5" x14ac:dyDescent="0.2">
      <c r="A189" s="336" t="s">
        <v>516</v>
      </c>
      <c r="B189" s="337">
        <f>Pédiatrie!$H$203</f>
        <v>0</v>
      </c>
      <c r="C189" s="337" t="str">
        <f>Pédiatrie!$I$203</f>
        <v/>
      </c>
    </row>
    <row r="190" spans="1:5" x14ac:dyDescent="0.2">
      <c r="A190" s="343" t="s">
        <v>19</v>
      </c>
      <c r="B190" s="344">
        <f>Pédiatrie!$H$177</f>
        <v>0</v>
      </c>
      <c r="C190" s="344" t="str">
        <f>Pédiatrie!$I$177</f>
        <v/>
      </c>
    </row>
    <row r="191" spans="1:5" x14ac:dyDescent="0.2">
      <c r="A191" s="343" t="s">
        <v>21</v>
      </c>
      <c r="B191" s="344">
        <f>Pédiatrie!$H$183</f>
        <v>0</v>
      </c>
      <c r="C191" s="344" t="str">
        <f>Pédiatrie!$I$183</f>
        <v/>
      </c>
    </row>
    <row r="192" spans="1:5" ht="25.5" x14ac:dyDescent="0.2">
      <c r="A192" s="404" t="s">
        <v>704</v>
      </c>
      <c r="B192" s="340">
        <f>Pédiatrie!$H$201</f>
        <v>0</v>
      </c>
      <c r="C192" s="337" t="str">
        <f>Pédiatrie!$I$201</f>
        <v/>
      </c>
    </row>
    <row r="193" spans="1:3" x14ac:dyDescent="0.2">
      <c r="A193" s="336" t="s">
        <v>87</v>
      </c>
      <c r="B193" s="337">
        <f>Pédiatrie!$H$234</f>
        <v>0</v>
      </c>
      <c r="C193" s="337" t="str">
        <f>Pédiatrie!$I$234</f>
        <v/>
      </c>
    </row>
    <row r="194" spans="1:3" x14ac:dyDescent="0.2">
      <c r="A194" s="343" t="s">
        <v>517</v>
      </c>
      <c r="B194" s="344">
        <f>Pédiatrie!$H$218</f>
        <v>0</v>
      </c>
      <c r="C194" s="344" t="str">
        <f>Pédiatrie!$I$218</f>
        <v/>
      </c>
    </row>
    <row r="195" spans="1:3" x14ac:dyDescent="0.2">
      <c r="A195" s="343" t="s">
        <v>563</v>
      </c>
      <c r="B195" s="324">
        <f>Pédiatrie!$H$222</f>
        <v>0</v>
      </c>
      <c r="C195" s="344" t="str">
        <f>Pédiatrie!$I$222</f>
        <v/>
      </c>
    </row>
    <row r="196" spans="1:3" x14ac:dyDescent="0.2">
      <c r="A196" s="339" t="s">
        <v>508</v>
      </c>
      <c r="B196" s="337">
        <f>Pédiatrie!$H$244-SUM(B184:B189,B193)</f>
        <v>0</v>
      </c>
      <c r="C196" s="337" t="str">
        <f>IF(Pédiatrie!$I$244="","",Pédiatrie!$I$244-SUM(C184:C189,C193))</f>
        <v/>
      </c>
    </row>
    <row r="197" spans="1:3" x14ac:dyDescent="0.2">
      <c r="A197" s="341" t="s">
        <v>386</v>
      </c>
      <c r="B197" s="337">
        <f>Pédiatrie!$H$285</f>
        <v>0</v>
      </c>
      <c r="C197" s="337" t="str">
        <f>Pédiatrie!$I$285</f>
        <v/>
      </c>
    </row>
    <row r="198" spans="1:3" x14ac:dyDescent="0.2">
      <c r="A198" s="341" t="s">
        <v>518</v>
      </c>
      <c r="B198" s="337">
        <f>Pédiatrie!$H$357</f>
        <v>0</v>
      </c>
      <c r="C198" s="337" t="str">
        <f>Pédiatrie!$I$357</f>
        <v/>
      </c>
    </row>
    <row r="199" spans="1:3" x14ac:dyDescent="0.2">
      <c r="A199" s="341" t="s">
        <v>387</v>
      </c>
      <c r="B199" s="337">
        <f>Pédiatrie!$H$384</f>
        <v>0</v>
      </c>
      <c r="C199" s="337" t="str">
        <f>Pédiatrie!$I$384</f>
        <v/>
      </c>
    </row>
    <row r="200" spans="1:3" x14ac:dyDescent="0.2">
      <c r="A200" s="341" t="s">
        <v>99</v>
      </c>
      <c r="B200" s="337">
        <f>Pédiatrie!$H$429</f>
        <v>0</v>
      </c>
      <c r="C200" s="337" t="str">
        <f>Pédiatrie!$I$429</f>
        <v/>
      </c>
    </row>
    <row r="201" spans="1:3" x14ac:dyDescent="0.2">
      <c r="A201" s="343" t="s">
        <v>47</v>
      </c>
      <c r="B201" s="344">
        <f>Pédiatrie!$H$405</f>
        <v>0</v>
      </c>
      <c r="C201" s="344" t="str">
        <f>Pédiatrie!$I$405</f>
        <v/>
      </c>
    </row>
    <row r="202" spans="1:3" x14ac:dyDescent="0.2">
      <c r="A202" s="343" t="s">
        <v>48</v>
      </c>
      <c r="B202" s="344">
        <f>Pédiatrie!$H$412</f>
        <v>0</v>
      </c>
      <c r="C202" s="344" t="str">
        <f>Pédiatrie!$I$412</f>
        <v/>
      </c>
    </row>
    <row r="203" spans="1:3" x14ac:dyDescent="0.2">
      <c r="A203" s="343" t="s">
        <v>46</v>
      </c>
      <c r="B203" s="344">
        <f>Pédiatrie!$H$395</f>
        <v>0</v>
      </c>
      <c r="C203" s="344" t="str">
        <f>Pédiatrie!$I$395</f>
        <v/>
      </c>
    </row>
    <row r="204" spans="1:3" x14ac:dyDescent="0.2">
      <c r="A204" s="341" t="s">
        <v>486</v>
      </c>
      <c r="B204" s="337">
        <f>Pédiatrie!$H$457</f>
        <v>0</v>
      </c>
      <c r="C204" s="337" t="str">
        <f>Pédiatrie!$I$457</f>
        <v/>
      </c>
    </row>
    <row r="205" spans="1:3" x14ac:dyDescent="0.2">
      <c r="A205" s="343" t="s">
        <v>49</v>
      </c>
      <c r="B205" s="344">
        <f>Pédiatrie!$H$447</f>
        <v>0</v>
      </c>
      <c r="C205" s="344" t="str">
        <f>Pédiatrie!$I$447</f>
        <v/>
      </c>
    </row>
    <row r="206" spans="1:3" x14ac:dyDescent="0.2">
      <c r="A206" s="341" t="s">
        <v>63</v>
      </c>
      <c r="B206" s="337">
        <f>Pédiatrie!$H$505</f>
        <v>0</v>
      </c>
      <c r="C206" s="337" t="str">
        <f>Pédiatrie!$I$505</f>
        <v/>
      </c>
    </row>
    <row r="207" spans="1:3" x14ac:dyDescent="0.2">
      <c r="A207" s="341" t="s">
        <v>360</v>
      </c>
      <c r="B207" s="337">
        <f>Pédiatrie!$H$518</f>
        <v>0</v>
      </c>
      <c r="C207" s="337" t="str">
        <f>Pédiatrie!$I$518</f>
        <v/>
      </c>
    </row>
    <row r="208" spans="1:3" x14ac:dyDescent="0.2">
      <c r="A208" s="341" t="s">
        <v>505</v>
      </c>
      <c r="B208" s="337">
        <f>Pédiatrie!$H$482</f>
        <v>0</v>
      </c>
      <c r="C208" s="337" t="str">
        <f>Pédiatrie!$I$482</f>
        <v/>
      </c>
    </row>
    <row r="209" spans="1:5" x14ac:dyDescent="0.2">
      <c r="A209" s="341" t="s">
        <v>566</v>
      </c>
      <c r="B209" s="337">
        <f>Pédiatrie!$H$268</f>
        <v>0</v>
      </c>
      <c r="C209" s="337" t="str">
        <f>Pédiatrie!$I$268</f>
        <v/>
      </c>
    </row>
    <row r="210" spans="1:5" x14ac:dyDescent="0.2">
      <c r="A210" s="341" t="s">
        <v>61</v>
      </c>
      <c r="B210" s="337">
        <f>Pédiatrie!$H$531</f>
        <v>0</v>
      </c>
      <c r="C210" s="337" t="str">
        <f>Pédiatrie!$I$531</f>
        <v/>
      </c>
    </row>
    <row r="211" spans="1:5" x14ac:dyDescent="0.2">
      <c r="A211" s="284" t="s">
        <v>506</v>
      </c>
      <c r="B211" s="243">
        <f>Pédiatrie!$H$536-SUM(B184:B189,B193,B196:B200,B204,B206:B210)</f>
        <v>0</v>
      </c>
      <c r="C211" s="243" t="str">
        <f>IF(Pédiatrie!$I$536="","",Pédiatrie!$I$536-SUM(C184:C189,C193,C196:C200,C204,C206:C210))</f>
        <v/>
      </c>
    </row>
    <row r="212" spans="1:5" x14ac:dyDescent="0.2">
      <c r="A212" s="363" t="s">
        <v>569</v>
      </c>
      <c r="B212" s="365">
        <f>Pédiatrie!$H$457+Pédiatrie!$H$505+Pédiatrie!$H$518+Pédiatrie!$H$520</f>
        <v>0</v>
      </c>
      <c r="C212" s="365" t="str">
        <f>IF(Pédiatrie!$I$536="","",Pédiatrie!$I$457+Pédiatrie!$I$505+Pédiatrie!$I$518+Pédiatrie!$I$520)</f>
        <v/>
      </c>
    </row>
    <row r="213" spans="1:5" x14ac:dyDescent="0.2">
      <c r="A213" s="36" t="s">
        <v>388</v>
      </c>
      <c r="B213" s="244">
        <f>Pédiatrie!$H$536</f>
        <v>0</v>
      </c>
      <c r="C213" s="244" t="str">
        <f>Pédiatrie!$I$536</f>
        <v/>
      </c>
    </row>
    <row r="214" spans="1:5" x14ac:dyDescent="0.2">
      <c r="A214" s="364" t="s">
        <v>696</v>
      </c>
    </row>
    <row r="215" spans="1:5" x14ac:dyDescent="0.2">
      <c r="A215" s="229"/>
    </row>
    <row r="216" spans="1:5" x14ac:dyDescent="0.2">
      <c r="A216" s="229" t="s">
        <v>525</v>
      </c>
    </row>
    <row r="217" spans="1:5" x14ac:dyDescent="0.2">
      <c r="A217" s="229"/>
    </row>
    <row r="218" spans="1:5" x14ac:dyDescent="0.2">
      <c r="A218" s="260" t="s">
        <v>383</v>
      </c>
      <c r="B218" s="262" t="s">
        <v>384</v>
      </c>
      <c r="C218" s="262" t="s">
        <v>385</v>
      </c>
      <c r="E218" s="329"/>
    </row>
    <row r="219" spans="1:5" x14ac:dyDescent="0.2">
      <c r="A219" s="4" t="s">
        <v>514</v>
      </c>
      <c r="B219" s="243">
        <f>SSR!$H$63</f>
        <v>0</v>
      </c>
      <c r="C219" s="243" t="str">
        <f>SSR!$I$63</f>
        <v/>
      </c>
    </row>
    <row r="220" spans="1:5" x14ac:dyDescent="0.2">
      <c r="A220" s="336" t="s">
        <v>502</v>
      </c>
      <c r="B220" s="337">
        <f>SSR!$H$75</f>
        <v>0</v>
      </c>
      <c r="C220" s="337" t="str">
        <f>SSR!$I$75</f>
        <v/>
      </c>
    </row>
    <row r="221" spans="1:5" x14ac:dyDescent="0.2">
      <c r="A221" s="336" t="s">
        <v>507</v>
      </c>
      <c r="B221" s="337">
        <f>SSR!$H$41</f>
        <v>0</v>
      </c>
      <c r="C221" s="337" t="str">
        <f>SSR!$I$41</f>
        <v/>
      </c>
    </row>
    <row r="222" spans="1:5" x14ac:dyDescent="0.2">
      <c r="A222" s="336" t="s">
        <v>533</v>
      </c>
      <c r="B222" s="337">
        <f>SSR!$H$92</f>
        <v>0</v>
      </c>
      <c r="C222" s="337" t="str">
        <f>SSR!$I$92</f>
        <v/>
      </c>
    </row>
    <row r="223" spans="1:5" x14ac:dyDescent="0.2">
      <c r="A223" s="336" t="s">
        <v>515</v>
      </c>
      <c r="B223" s="337">
        <f>SSR!$H$156</f>
        <v>0</v>
      </c>
      <c r="C223" s="337" t="str">
        <f>SSR!$I$156</f>
        <v/>
      </c>
    </row>
    <row r="224" spans="1:5" x14ac:dyDescent="0.2">
      <c r="A224" s="336" t="s">
        <v>516</v>
      </c>
      <c r="B224" s="337">
        <f>SSR!$H$203</f>
        <v>0</v>
      </c>
      <c r="C224" s="337" t="str">
        <f>SSR!$I$203</f>
        <v/>
      </c>
    </row>
    <row r="225" spans="1:3" x14ac:dyDescent="0.2">
      <c r="A225" s="343" t="s">
        <v>19</v>
      </c>
      <c r="B225" s="344">
        <f>SSR!$H$177</f>
        <v>0</v>
      </c>
      <c r="C225" s="344" t="str">
        <f>SSR!$I$177</f>
        <v/>
      </c>
    </row>
    <row r="226" spans="1:3" x14ac:dyDescent="0.2">
      <c r="A226" s="343" t="s">
        <v>21</v>
      </c>
      <c r="B226" s="344">
        <f>SSR!$H$183</f>
        <v>0</v>
      </c>
      <c r="C226" s="344" t="str">
        <f>SSR!$I$183</f>
        <v/>
      </c>
    </row>
    <row r="227" spans="1:3" ht="25.5" x14ac:dyDescent="0.2">
      <c r="A227" s="404" t="s">
        <v>704</v>
      </c>
      <c r="B227" s="340">
        <f>SSR!$H$201</f>
        <v>0</v>
      </c>
      <c r="C227" s="337" t="str">
        <f>SSR!$I$201</f>
        <v/>
      </c>
    </row>
    <row r="228" spans="1:3" x14ac:dyDescent="0.2">
      <c r="A228" s="336" t="s">
        <v>87</v>
      </c>
      <c r="B228" s="337">
        <f>SSR!$H$234</f>
        <v>0</v>
      </c>
      <c r="C228" s="337" t="str">
        <f>SSR!$I$234</f>
        <v/>
      </c>
    </row>
    <row r="229" spans="1:3" x14ac:dyDescent="0.2">
      <c r="A229" s="343" t="s">
        <v>517</v>
      </c>
      <c r="B229" s="344">
        <f>SSR!$H$218</f>
        <v>0</v>
      </c>
      <c r="C229" s="344" t="str">
        <f>SSR!$I$218</f>
        <v/>
      </c>
    </row>
    <row r="230" spans="1:3" x14ac:dyDescent="0.2">
      <c r="A230" s="343" t="s">
        <v>563</v>
      </c>
      <c r="B230" s="324">
        <f>SSR!$H$222</f>
        <v>0</v>
      </c>
      <c r="C230" s="344" t="str">
        <f>SSR!$I$222</f>
        <v/>
      </c>
    </row>
    <row r="231" spans="1:3" x14ac:dyDescent="0.2">
      <c r="A231" s="339" t="s">
        <v>508</v>
      </c>
      <c r="B231" s="337">
        <f>SSR!$H$244-SUM(B219:B224,B228)</f>
        <v>0</v>
      </c>
      <c r="C231" s="337" t="str">
        <f>IF(SSR!$I$244="","",SSR!$I$244-SUM(C219:C224,C228))</f>
        <v/>
      </c>
    </row>
    <row r="232" spans="1:3" x14ac:dyDescent="0.2">
      <c r="A232" s="341" t="s">
        <v>386</v>
      </c>
      <c r="B232" s="337">
        <f>SSR!$H$285</f>
        <v>0</v>
      </c>
      <c r="C232" s="337" t="str">
        <f>SSR!$I$285</f>
        <v/>
      </c>
    </row>
    <row r="233" spans="1:3" x14ac:dyDescent="0.2">
      <c r="A233" s="341" t="s">
        <v>518</v>
      </c>
      <c r="B233" s="337">
        <f>SSR!$H$357</f>
        <v>0</v>
      </c>
      <c r="C233" s="337" t="str">
        <f>SSR!$I$357</f>
        <v/>
      </c>
    </row>
    <row r="234" spans="1:3" x14ac:dyDescent="0.2">
      <c r="A234" s="341" t="s">
        <v>387</v>
      </c>
      <c r="B234" s="337">
        <f>SSR!$H$384</f>
        <v>0</v>
      </c>
      <c r="C234" s="337" t="str">
        <f>SSR!$I$384</f>
        <v/>
      </c>
    </row>
    <row r="235" spans="1:3" x14ac:dyDescent="0.2">
      <c r="A235" s="341" t="s">
        <v>99</v>
      </c>
      <c r="B235" s="337">
        <f>SSR!$H$429</f>
        <v>0</v>
      </c>
      <c r="C235" s="337" t="str">
        <f>SSR!$I$429</f>
        <v/>
      </c>
    </row>
    <row r="236" spans="1:3" x14ac:dyDescent="0.2">
      <c r="A236" s="343" t="s">
        <v>47</v>
      </c>
      <c r="B236" s="344">
        <f>SSR!$H$405</f>
        <v>0</v>
      </c>
      <c r="C236" s="344" t="str">
        <f>SSR!$I$405</f>
        <v/>
      </c>
    </row>
    <row r="237" spans="1:3" x14ac:dyDescent="0.2">
      <c r="A237" s="343" t="s">
        <v>48</v>
      </c>
      <c r="B237" s="344">
        <f>SSR!$H$412</f>
        <v>0</v>
      </c>
      <c r="C237" s="344" t="str">
        <f>SSR!$I$412</f>
        <v/>
      </c>
    </row>
    <row r="238" spans="1:3" x14ac:dyDescent="0.2">
      <c r="A238" s="343" t="s">
        <v>46</v>
      </c>
      <c r="B238" s="344">
        <f>SSR!$H$395</f>
        <v>0</v>
      </c>
      <c r="C238" s="344" t="str">
        <f>SSR!$I$395</f>
        <v/>
      </c>
    </row>
    <row r="239" spans="1:3" x14ac:dyDescent="0.2">
      <c r="A239" s="341" t="s">
        <v>486</v>
      </c>
      <c r="B239" s="337">
        <f>SSR!$H$457</f>
        <v>0</v>
      </c>
      <c r="C239" s="337" t="str">
        <f>SSR!$I$457</f>
        <v/>
      </c>
    </row>
    <row r="240" spans="1:3" x14ac:dyDescent="0.2">
      <c r="A240" s="343" t="s">
        <v>49</v>
      </c>
      <c r="B240" s="344">
        <f>SSR!$H$447</f>
        <v>0</v>
      </c>
      <c r="C240" s="344" t="str">
        <f>SSR!$I$447</f>
        <v/>
      </c>
    </row>
    <row r="241" spans="1:5" x14ac:dyDescent="0.2">
      <c r="A241" s="341" t="s">
        <v>63</v>
      </c>
      <c r="B241" s="337">
        <f>SSR!$H$505</f>
        <v>0</v>
      </c>
      <c r="C241" s="337" t="str">
        <f>SSR!$I$505</f>
        <v/>
      </c>
    </row>
    <row r="242" spans="1:5" x14ac:dyDescent="0.2">
      <c r="A242" s="341" t="s">
        <v>360</v>
      </c>
      <c r="B242" s="337">
        <f>SSR!$H$518</f>
        <v>0</v>
      </c>
      <c r="C242" s="337" t="str">
        <f>SSR!$I$518</f>
        <v/>
      </c>
    </row>
    <row r="243" spans="1:5" x14ac:dyDescent="0.2">
      <c r="A243" s="341" t="s">
        <v>505</v>
      </c>
      <c r="B243" s="337">
        <f>SSR!$H$482</f>
        <v>0</v>
      </c>
      <c r="C243" s="337" t="str">
        <f>SSR!$I$482</f>
        <v/>
      </c>
    </row>
    <row r="244" spans="1:5" x14ac:dyDescent="0.2">
      <c r="A244" s="341" t="s">
        <v>566</v>
      </c>
      <c r="B244" s="337">
        <f>SSR!$H$268</f>
        <v>0</v>
      </c>
      <c r="C244" s="337" t="str">
        <f>SSR!$I$268</f>
        <v/>
      </c>
    </row>
    <row r="245" spans="1:5" x14ac:dyDescent="0.2">
      <c r="A245" s="341" t="s">
        <v>61</v>
      </c>
      <c r="B245" s="337">
        <f>SSR!$H$531</f>
        <v>0</v>
      </c>
      <c r="C245" s="337" t="str">
        <f>SSR!$I$531</f>
        <v/>
      </c>
    </row>
    <row r="246" spans="1:5" x14ac:dyDescent="0.2">
      <c r="A246" s="284" t="s">
        <v>506</v>
      </c>
      <c r="B246" s="243">
        <f>SSR!$H$536-SUM(B219:B224,B228,B231:B235,B239,B241:B245)</f>
        <v>0</v>
      </c>
      <c r="C246" s="243" t="str">
        <f>IF(SSR!$I$536="","",SSR!$I$536-SUM(C219:C224,C228,C231:C235,C239,C241:C245))</f>
        <v/>
      </c>
    </row>
    <row r="247" spans="1:5" x14ac:dyDescent="0.2">
      <c r="A247" s="363" t="s">
        <v>569</v>
      </c>
      <c r="B247" s="365">
        <f>SSR!$H$457+SSR!$H$505+SSR!$H$518+SSR!$H$520</f>
        <v>0</v>
      </c>
      <c r="C247" s="365" t="str">
        <f>IF(SSR!$I$536="","",SSR!$I$457+SSR!$I$505+SSR!$I$518+SSR!$I$520)</f>
        <v/>
      </c>
    </row>
    <row r="248" spans="1:5" x14ac:dyDescent="0.2">
      <c r="A248" s="36" t="s">
        <v>388</v>
      </c>
      <c r="B248" s="244">
        <f>SSR!$H$536</f>
        <v>0</v>
      </c>
      <c r="C248" s="244" t="str">
        <f>SSR!$I$536</f>
        <v/>
      </c>
    </row>
    <row r="249" spans="1:5" x14ac:dyDescent="0.2">
      <c r="A249" s="364" t="s">
        <v>696</v>
      </c>
    </row>
    <row r="250" spans="1:5" x14ac:dyDescent="0.2">
      <c r="A250" s="229"/>
    </row>
    <row r="251" spans="1:5" x14ac:dyDescent="0.2">
      <c r="A251" s="229" t="s">
        <v>526</v>
      </c>
      <c r="E251" s="329"/>
    </row>
    <row r="252" spans="1:5" x14ac:dyDescent="0.2">
      <c r="A252" s="229"/>
    </row>
    <row r="253" spans="1:5" x14ac:dyDescent="0.2">
      <c r="A253" s="260" t="s">
        <v>383</v>
      </c>
      <c r="B253" s="262" t="s">
        <v>384</v>
      </c>
      <c r="C253" s="262" t="s">
        <v>385</v>
      </c>
    </row>
    <row r="254" spans="1:5" x14ac:dyDescent="0.2">
      <c r="A254" s="4" t="s">
        <v>514</v>
      </c>
      <c r="B254" s="243">
        <f>SLD!$H$63</f>
        <v>0</v>
      </c>
      <c r="C254" s="243" t="str">
        <f>SLD!$I$63</f>
        <v/>
      </c>
    </row>
    <row r="255" spans="1:5" x14ac:dyDescent="0.2">
      <c r="A255" s="336" t="s">
        <v>502</v>
      </c>
      <c r="B255" s="337">
        <f>SLD!$H$75</f>
        <v>0</v>
      </c>
      <c r="C255" s="337" t="str">
        <f>SLD!$I$75</f>
        <v/>
      </c>
    </row>
    <row r="256" spans="1:5" x14ac:dyDescent="0.2">
      <c r="A256" s="336" t="s">
        <v>507</v>
      </c>
      <c r="B256" s="337">
        <f>SLD!$H$41</f>
        <v>0</v>
      </c>
      <c r="C256" s="337" t="str">
        <f>SLD!$I$41</f>
        <v/>
      </c>
    </row>
    <row r="257" spans="1:3" x14ac:dyDescent="0.2">
      <c r="A257" s="336" t="s">
        <v>533</v>
      </c>
      <c r="B257" s="337">
        <f>SLD!$H$92</f>
        <v>0</v>
      </c>
      <c r="C257" s="337" t="str">
        <f>SLD!$I$92</f>
        <v/>
      </c>
    </row>
    <row r="258" spans="1:3" x14ac:dyDescent="0.2">
      <c r="A258" s="336" t="s">
        <v>515</v>
      </c>
      <c r="B258" s="337">
        <f>SLD!$H$156</f>
        <v>0</v>
      </c>
      <c r="C258" s="337" t="str">
        <f>SLD!$I$156</f>
        <v/>
      </c>
    </row>
    <row r="259" spans="1:3" x14ac:dyDescent="0.2">
      <c r="A259" s="336" t="s">
        <v>516</v>
      </c>
      <c r="B259" s="337">
        <f>SLD!$H$203</f>
        <v>0</v>
      </c>
      <c r="C259" s="337" t="str">
        <f>SLD!$I$203</f>
        <v/>
      </c>
    </row>
    <row r="260" spans="1:3" x14ac:dyDescent="0.2">
      <c r="A260" s="343" t="s">
        <v>19</v>
      </c>
      <c r="B260" s="344">
        <f>SLD!$H$177</f>
        <v>0</v>
      </c>
      <c r="C260" s="344" t="str">
        <f>SLD!$I$177</f>
        <v/>
      </c>
    </row>
    <row r="261" spans="1:3" x14ac:dyDescent="0.2">
      <c r="A261" s="343" t="s">
        <v>21</v>
      </c>
      <c r="B261" s="344">
        <f>SLD!$H$183</f>
        <v>0</v>
      </c>
      <c r="C261" s="344" t="str">
        <f>SLD!$I$183</f>
        <v/>
      </c>
    </row>
    <row r="262" spans="1:3" ht="25.5" x14ac:dyDescent="0.2">
      <c r="A262" s="404" t="s">
        <v>704</v>
      </c>
      <c r="B262" s="340">
        <f>SLD!$H$201</f>
        <v>0</v>
      </c>
      <c r="C262" s="337" t="str">
        <f>SLD!$I$201</f>
        <v/>
      </c>
    </row>
    <row r="263" spans="1:3" x14ac:dyDescent="0.2">
      <c r="A263" s="336" t="s">
        <v>87</v>
      </c>
      <c r="B263" s="337">
        <f>SLD!$H$234</f>
        <v>0</v>
      </c>
      <c r="C263" s="337" t="str">
        <f>SLD!$I$234</f>
        <v/>
      </c>
    </row>
    <row r="264" spans="1:3" x14ac:dyDescent="0.2">
      <c r="A264" s="343" t="s">
        <v>517</v>
      </c>
      <c r="B264" s="344">
        <f>SLD!$H$218</f>
        <v>0</v>
      </c>
      <c r="C264" s="344" t="str">
        <f>SLD!$I$218</f>
        <v/>
      </c>
    </row>
    <row r="265" spans="1:3" x14ac:dyDescent="0.2">
      <c r="A265" s="343" t="s">
        <v>563</v>
      </c>
      <c r="B265" s="324">
        <f>SLD!$H$222</f>
        <v>0</v>
      </c>
      <c r="C265" s="344" t="str">
        <f>SLD!$I$222</f>
        <v/>
      </c>
    </row>
    <row r="266" spans="1:3" x14ac:dyDescent="0.2">
      <c r="A266" s="339" t="s">
        <v>508</v>
      </c>
      <c r="B266" s="337">
        <f>SLD!$H$244-SUM(B254:B259,B263)</f>
        <v>0</v>
      </c>
      <c r="C266" s="337" t="str">
        <f>IF(SLD!$I$244="","",SLD!$I$244-SUM(C254:C259,C263))</f>
        <v/>
      </c>
    </row>
    <row r="267" spans="1:3" x14ac:dyDescent="0.2">
      <c r="A267" s="341" t="s">
        <v>386</v>
      </c>
      <c r="B267" s="337">
        <f>SLD!$H$285</f>
        <v>0</v>
      </c>
      <c r="C267" s="337" t="str">
        <f>SLD!$I$285</f>
        <v/>
      </c>
    </row>
    <row r="268" spans="1:3" x14ac:dyDescent="0.2">
      <c r="A268" s="341" t="s">
        <v>518</v>
      </c>
      <c r="B268" s="337">
        <f>SLD!$H$357</f>
        <v>0</v>
      </c>
      <c r="C268" s="337" t="str">
        <f>SLD!$I$357</f>
        <v/>
      </c>
    </row>
    <row r="269" spans="1:3" x14ac:dyDescent="0.2">
      <c r="A269" s="341" t="s">
        <v>387</v>
      </c>
      <c r="B269" s="337">
        <f>SLD!$H$384</f>
        <v>0</v>
      </c>
      <c r="C269" s="337" t="str">
        <f>SLD!$I$384</f>
        <v/>
      </c>
    </row>
    <row r="270" spans="1:3" x14ac:dyDescent="0.2">
      <c r="A270" s="341" t="s">
        <v>99</v>
      </c>
      <c r="B270" s="337">
        <f>SLD!$H$429</f>
        <v>0</v>
      </c>
      <c r="C270" s="337" t="str">
        <f>SLD!$I$429</f>
        <v/>
      </c>
    </row>
    <row r="271" spans="1:3" x14ac:dyDescent="0.2">
      <c r="A271" s="343" t="s">
        <v>47</v>
      </c>
      <c r="B271" s="344">
        <f>SLD!$H$405</f>
        <v>0</v>
      </c>
      <c r="C271" s="344" t="str">
        <f>SLD!$I$405</f>
        <v/>
      </c>
    </row>
    <row r="272" spans="1:3" x14ac:dyDescent="0.2">
      <c r="A272" s="343" t="s">
        <v>48</v>
      </c>
      <c r="B272" s="344">
        <f>SLD!$H$412</f>
        <v>0</v>
      </c>
      <c r="C272" s="344" t="str">
        <f>SLD!$I$412</f>
        <v/>
      </c>
    </row>
    <row r="273" spans="1:5" x14ac:dyDescent="0.2">
      <c r="A273" s="343" t="s">
        <v>46</v>
      </c>
      <c r="B273" s="344">
        <f>SLD!$H$395</f>
        <v>0</v>
      </c>
      <c r="C273" s="344" t="str">
        <f>SLD!$I$395</f>
        <v/>
      </c>
    </row>
    <row r="274" spans="1:5" x14ac:dyDescent="0.2">
      <c r="A274" s="341" t="s">
        <v>486</v>
      </c>
      <c r="B274" s="337">
        <f>SLD!$H$457</f>
        <v>0</v>
      </c>
      <c r="C274" s="337" t="str">
        <f>SLD!$I$457</f>
        <v/>
      </c>
    </row>
    <row r="275" spans="1:5" x14ac:dyDescent="0.2">
      <c r="A275" s="343" t="s">
        <v>49</v>
      </c>
      <c r="B275" s="344">
        <f>SLD!$H$447</f>
        <v>0</v>
      </c>
      <c r="C275" s="344" t="str">
        <f>SLD!$I$447</f>
        <v/>
      </c>
    </row>
    <row r="276" spans="1:5" x14ac:dyDescent="0.2">
      <c r="A276" s="341" t="s">
        <v>63</v>
      </c>
      <c r="B276" s="337">
        <f>SLD!$H$505</f>
        <v>0</v>
      </c>
      <c r="C276" s="337" t="str">
        <f>SLD!$I$505</f>
        <v/>
      </c>
    </row>
    <row r="277" spans="1:5" x14ac:dyDescent="0.2">
      <c r="A277" s="341" t="s">
        <v>360</v>
      </c>
      <c r="B277" s="337">
        <f>SLD!$H$518</f>
        <v>0</v>
      </c>
      <c r="C277" s="337" t="str">
        <f>SLD!$I$518</f>
        <v/>
      </c>
    </row>
    <row r="278" spans="1:5" x14ac:dyDescent="0.2">
      <c r="A278" s="341" t="s">
        <v>505</v>
      </c>
      <c r="B278" s="337">
        <f>SLD!$H$482</f>
        <v>0</v>
      </c>
      <c r="C278" s="337" t="str">
        <f>SLD!$I$482</f>
        <v/>
      </c>
    </row>
    <row r="279" spans="1:5" x14ac:dyDescent="0.2">
      <c r="A279" s="341" t="s">
        <v>566</v>
      </c>
      <c r="B279" s="337">
        <f>SLD!$H$268</f>
        <v>0</v>
      </c>
      <c r="C279" s="337" t="str">
        <f>SLD!$I$268</f>
        <v/>
      </c>
    </row>
    <row r="280" spans="1:5" x14ac:dyDescent="0.2">
      <c r="A280" s="341" t="s">
        <v>61</v>
      </c>
      <c r="B280" s="337">
        <f>SLD!$H$531</f>
        <v>0</v>
      </c>
      <c r="C280" s="337" t="str">
        <f>SLD!$I$531</f>
        <v/>
      </c>
    </row>
    <row r="281" spans="1:5" x14ac:dyDescent="0.2">
      <c r="A281" s="284" t="s">
        <v>506</v>
      </c>
      <c r="B281" s="243">
        <f>SLD!$H$536-SUM(B254:B259,B263,B266:B270,B274,B276:B280)</f>
        <v>0</v>
      </c>
      <c r="C281" s="243" t="str">
        <f>IF(SLD!$I$536="","",SLD!$I$536-SUM(C254:C259,C263,C266:C270,C274,C276:C280))</f>
        <v/>
      </c>
    </row>
    <row r="282" spans="1:5" x14ac:dyDescent="0.2">
      <c r="A282" s="363" t="s">
        <v>569</v>
      </c>
      <c r="B282" s="365">
        <f>SLD!$H$457+SLD!$H$505+SLD!$H$518+SLD!$H$520</f>
        <v>0</v>
      </c>
      <c r="C282" s="365" t="str">
        <f>IF(SLD!$I$536="","",SLD!$I$457+SLD!$I$505+SLD!$I$518+SLD!$I$520)</f>
        <v/>
      </c>
    </row>
    <row r="283" spans="1:5" x14ac:dyDescent="0.2">
      <c r="A283" s="36" t="s">
        <v>388</v>
      </c>
      <c r="B283" s="244">
        <f>SLD!$H$536</f>
        <v>0</v>
      </c>
      <c r="C283" s="244" t="str">
        <f>SLD!$I$536</f>
        <v/>
      </c>
    </row>
    <row r="284" spans="1:5" x14ac:dyDescent="0.2">
      <c r="A284" s="364" t="s">
        <v>696</v>
      </c>
    </row>
    <row r="286" spans="1:5" x14ac:dyDescent="0.2">
      <c r="A286" s="229" t="s">
        <v>527</v>
      </c>
    </row>
    <row r="287" spans="1:5" x14ac:dyDescent="0.2">
      <c r="A287" s="229"/>
    </row>
    <row r="288" spans="1:5" x14ac:dyDescent="0.2">
      <c r="A288" s="260" t="s">
        <v>383</v>
      </c>
      <c r="B288" s="262" t="s">
        <v>384</v>
      </c>
      <c r="C288" s="262" t="s">
        <v>385</v>
      </c>
      <c r="E288" s="329"/>
    </row>
    <row r="289" spans="1:3" x14ac:dyDescent="0.2">
      <c r="A289" s="4" t="s">
        <v>514</v>
      </c>
      <c r="B289" s="243">
        <f>Psychiatrie!$H$63</f>
        <v>0</v>
      </c>
      <c r="C289" s="243" t="str">
        <f>Psychiatrie!$I$63</f>
        <v/>
      </c>
    </row>
    <row r="290" spans="1:3" x14ac:dyDescent="0.2">
      <c r="A290" s="336" t="s">
        <v>502</v>
      </c>
      <c r="B290" s="337">
        <f>Psychiatrie!$H$75</f>
        <v>0</v>
      </c>
      <c r="C290" s="337" t="str">
        <f>Psychiatrie!$I$75</f>
        <v/>
      </c>
    </row>
    <row r="291" spans="1:3" x14ac:dyDescent="0.2">
      <c r="A291" s="336" t="s">
        <v>507</v>
      </c>
      <c r="B291" s="337">
        <f>Psychiatrie!$H$41</f>
        <v>0</v>
      </c>
      <c r="C291" s="337" t="str">
        <f>Psychiatrie!$I$41</f>
        <v/>
      </c>
    </row>
    <row r="292" spans="1:3" x14ac:dyDescent="0.2">
      <c r="A292" s="336" t="s">
        <v>533</v>
      </c>
      <c r="B292" s="337">
        <f>Psychiatrie!$H$92</f>
        <v>0</v>
      </c>
      <c r="C292" s="337" t="str">
        <f>Psychiatrie!$I$92</f>
        <v/>
      </c>
    </row>
    <row r="293" spans="1:3" x14ac:dyDescent="0.2">
      <c r="A293" s="336" t="s">
        <v>515</v>
      </c>
      <c r="B293" s="337">
        <f>Psychiatrie!$H$156</f>
        <v>0</v>
      </c>
      <c r="C293" s="337" t="str">
        <f>Psychiatrie!$I$156</f>
        <v/>
      </c>
    </row>
    <row r="294" spans="1:3" x14ac:dyDescent="0.2">
      <c r="A294" s="336" t="s">
        <v>516</v>
      </c>
      <c r="B294" s="337">
        <f>Psychiatrie!$H$203</f>
        <v>0</v>
      </c>
      <c r="C294" s="337" t="str">
        <f>Psychiatrie!$I$203</f>
        <v/>
      </c>
    </row>
    <row r="295" spans="1:3" x14ac:dyDescent="0.2">
      <c r="A295" s="343" t="s">
        <v>19</v>
      </c>
      <c r="B295" s="344">
        <f>Psychiatrie!$H$177</f>
        <v>0</v>
      </c>
      <c r="C295" s="344" t="str">
        <f>Psychiatrie!$I$177</f>
        <v/>
      </c>
    </row>
    <row r="296" spans="1:3" x14ac:dyDescent="0.2">
      <c r="A296" s="343" t="s">
        <v>21</v>
      </c>
      <c r="B296" s="344">
        <f>Psychiatrie!$H$183</f>
        <v>0</v>
      </c>
      <c r="C296" s="344" t="str">
        <f>Psychiatrie!$I$183</f>
        <v/>
      </c>
    </row>
    <row r="297" spans="1:3" ht="25.5" x14ac:dyDescent="0.2">
      <c r="A297" s="404" t="s">
        <v>704</v>
      </c>
      <c r="B297" s="340">
        <f>Psychiatrie!$H$201</f>
        <v>0</v>
      </c>
      <c r="C297" s="337" t="str">
        <f>Psychiatrie!$I$201</f>
        <v/>
      </c>
    </row>
    <row r="298" spans="1:3" x14ac:dyDescent="0.2">
      <c r="A298" s="336" t="s">
        <v>87</v>
      </c>
      <c r="B298" s="337">
        <f>Psychiatrie!$H$234</f>
        <v>0</v>
      </c>
      <c r="C298" s="337" t="str">
        <f>Psychiatrie!$I$234</f>
        <v/>
      </c>
    </row>
    <row r="299" spans="1:3" x14ac:dyDescent="0.2">
      <c r="A299" s="343" t="s">
        <v>517</v>
      </c>
      <c r="B299" s="344">
        <f>Psychiatrie!$H$218</f>
        <v>0</v>
      </c>
      <c r="C299" s="344" t="str">
        <f>Psychiatrie!$I$218</f>
        <v/>
      </c>
    </row>
    <row r="300" spans="1:3" x14ac:dyDescent="0.2">
      <c r="A300" s="343" t="s">
        <v>563</v>
      </c>
      <c r="B300" s="324">
        <f>Psychiatrie!$H$222</f>
        <v>0</v>
      </c>
      <c r="C300" s="344" t="str">
        <f>Psychiatrie!$I$222</f>
        <v/>
      </c>
    </row>
    <row r="301" spans="1:3" x14ac:dyDescent="0.2">
      <c r="A301" s="339" t="s">
        <v>508</v>
      </c>
      <c r="B301" s="337">
        <f>Psychiatrie!$H$244-SUM(B289:B294,B298)</f>
        <v>0</v>
      </c>
      <c r="C301" s="337" t="str">
        <f>IF(Psychiatrie!$I$244="","",Psychiatrie!$I$244-SUM(C289:C294,C298))</f>
        <v/>
      </c>
    </row>
    <row r="302" spans="1:3" x14ac:dyDescent="0.2">
      <c r="A302" s="341" t="s">
        <v>386</v>
      </c>
      <c r="B302" s="337">
        <f>Psychiatrie!$H$285</f>
        <v>0</v>
      </c>
      <c r="C302" s="337" t="str">
        <f>Psychiatrie!$I$285</f>
        <v/>
      </c>
    </row>
    <row r="303" spans="1:3" x14ac:dyDescent="0.2">
      <c r="A303" s="341" t="s">
        <v>518</v>
      </c>
      <c r="B303" s="337">
        <f>Psychiatrie!$H$357</f>
        <v>0</v>
      </c>
      <c r="C303" s="337" t="str">
        <f>Psychiatrie!$I$357</f>
        <v/>
      </c>
    </row>
    <row r="304" spans="1:3" x14ac:dyDescent="0.2">
      <c r="A304" s="341" t="s">
        <v>387</v>
      </c>
      <c r="B304" s="337">
        <f>Psychiatrie!$H$384</f>
        <v>0</v>
      </c>
      <c r="C304" s="337" t="str">
        <f>Psychiatrie!$I$384</f>
        <v/>
      </c>
    </row>
    <row r="305" spans="1:3" x14ac:dyDescent="0.2">
      <c r="A305" s="341" t="s">
        <v>99</v>
      </c>
      <c r="B305" s="337">
        <f>Psychiatrie!$H$429</f>
        <v>0</v>
      </c>
      <c r="C305" s="337" t="str">
        <f>Psychiatrie!$I$429</f>
        <v/>
      </c>
    </row>
    <row r="306" spans="1:3" x14ac:dyDescent="0.2">
      <c r="A306" s="343" t="s">
        <v>47</v>
      </c>
      <c r="B306" s="344">
        <f>Psychiatrie!$H$405</f>
        <v>0</v>
      </c>
      <c r="C306" s="344" t="str">
        <f>Psychiatrie!$I$405</f>
        <v/>
      </c>
    </row>
    <row r="307" spans="1:3" x14ac:dyDescent="0.2">
      <c r="A307" s="343" t="s">
        <v>48</v>
      </c>
      <c r="B307" s="344">
        <f>Psychiatrie!$H$412</f>
        <v>0</v>
      </c>
      <c r="C307" s="344" t="str">
        <f>Psychiatrie!$I$412</f>
        <v/>
      </c>
    </row>
    <row r="308" spans="1:3" x14ac:dyDescent="0.2">
      <c r="A308" s="343" t="s">
        <v>46</v>
      </c>
      <c r="B308" s="344">
        <f>Psychiatrie!$H$395</f>
        <v>0</v>
      </c>
      <c r="C308" s="344" t="str">
        <f>Psychiatrie!$I$395</f>
        <v/>
      </c>
    </row>
    <row r="309" spans="1:3" x14ac:dyDescent="0.2">
      <c r="A309" s="341" t="s">
        <v>486</v>
      </c>
      <c r="B309" s="337">
        <f>Psychiatrie!$H$457</f>
        <v>0</v>
      </c>
      <c r="C309" s="337" t="str">
        <f>Psychiatrie!$I$457</f>
        <v/>
      </c>
    </row>
    <row r="310" spans="1:3" x14ac:dyDescent="0.2">
      <c r="A310" s="343" t="s">
        <v>49</v>
      </c>
      <c r="B310" s="344">
        <f>Psychiatrie!$H$447</f>
        <v>0</v>
      </c>
      <c r="C310" s="344" t="str">
        <f>Psychiatrie!$I$447</f>
        <v/>
      </c>
    </row>
    <row r="311" spans="1:3" x14ac:dyDescent="0.2">
      <c r="A311" s="341" t="s">
        <v>63</v>
      </c>
      <c r="B311" s="337">
        <f>Psychiatrie!$H$505</f>
        <v>0</v>
      </c>
      <c r="C311" s="337" t="str">
        <f>Psychiatrie!$I$505</f>
        <v/>
      </c>
    </row>
    <row r="312" spans="1:3" x14ac:dyDescent="0.2">
      <c r="A312" s="341" t="s">
        <v>360</v>
      </c>
      <c r="B312" s="337">
        <f>Psychiatrie!$H$518</f>
        <v>0</v>
      </c>
      <c r="C312" s="337" t="str">
        <f>Psychiatrie!$I$518</f>
        <v/>
      </c>
    </row>
    <row r="313" spans="1:3" x14ac:dyDescent="0.2">
      <c r="A313" s="341" t="s">
        <v>505</v>
      </c>
      <c r="B313" s="337">
        <f>Psychiatrie!$H$482</f>
        <v>0</v>
      </c>
      <c r="C313" s="337" t="str">
        <f>Psychiatrie!$I$482</f>
        <v/>
      </c>
    </row>
    <row r="314" spans="1:3" x14ac:dyDescent="0.2">
      <c r="A314" s="341" t="s">
        <v>566</v>
      </c>
      <c r="B314" s="337">
        <f>Psychiatrie!$H$268</f>
        <v>0</v>
      </c>
      <c r="C314" s="337" t="str">
        <f>Psychiatrie!$I$268</f>
        <v/>
      </c>
    </row>
    <row r="315" spans="1:3" x14ac:dyDescent="0.2">
      <c r="A315" s="341" t="s">
        <v>61</v>
      </c>
      <c r="B315" s="337">
        <f>Psychiatrie!$H$531</f>
        <v>0</v>
      </c>
      <c r="C315" s="337" t="str">
        <f>Psychiatrie!$I$531</f>
        <v/>
      </c>
    </row>
    <row r="316" spans="1:3" x14ac:dyDescent="0.2">
      <c r="A316" s="284" t="s">
        <v>506</v>
      </c>
      <c r="B316" s="243">
        <f>Psychiatrie!$H$536-SUM(B289:B294,B298,B301:B305,B309,B311:B315)</f>
        <v>0</v>
      </c>
      <c r="C316" s="243" t="str">
        <f>IF(Psychiatrie!$I$536="","",Psychiatrie!$I$536-SUM(C289:C294,C298,C301:C305,C309,C311:C315))</f>
        <v/>
      </c>
    </row>
    <row r="317" spans="1:3" x14ac:dyDescent="0.2">
      <c r="A317" s="363" t="s">
        <v>569</v>
      </c>
      <c r="B317" s="365">
        <f>Psychiatrie!$H$457+Psychiatrie!$H$505+Psychiatrie!$H$518+Psychiatrie!$H$520</f>
        <v>0</v>
      </c>
      <c r="C317" s="365" t="str">
        <f>IF(Psychiatrie!$I$536="","",Psychiatrie!$I$457+Psychiatrie!$I$505+Psychiatrie!$I$518+Psychiatrie!$I$520)</f>
        <v/>
      </c>
    </row>
    <row r="318" spans="1:3" x14ac:dyDescent="0.2">
      <c r="A318" s="36" t="s">
        <v>388</v>
      </c>
      <c r="B318" s="244">
        <f>Psychiatrie!$H$536</f>
        <v>0</v>
      </c>
      <c r="C318" s="244" t="str">
        <f>Psychiatrie!$I$536</f>
        <v/>
      </c>
    </row>
    <row r="319" spans="1:3" x14ac:dyDescent="0.2">
      <c r="A319" s="364" t="s">
        <v>696</v>
      </c>
    </row>
    <row r="321" spans="1:5" x14ac:dyDescent="0.2">
      <c r="A321" s="229" t="s">
        <v>528</v>
      </c>
      <c r="E321" s="329"/>
    </row>
    <row r="322" spans="1:5" x14ac:dyDescent="0.2">
      <c r="A322" s="229"/>
    </row>
    <row r="323" spans="1:5" x14ac:dyDescent="0.2">
      <c r="A323" s="260" t="s">
        <v>383</v>
      </c>
      <c r="B323" s="262" t="s">
        <v>384</v>
      </c>
      <c r="C323" s="262" t="s">
        <v>385</v>
      </c>
    </row>
    <row r="324" spans="1:5" x14ac:dyDescent="0.2">
      <c r="A324" s="4" t="s">
        <v>514</v>
      </c>
      <c r="B324" s="243">
        <f>Hématologie!$H$63</f>
        <v>0</v>
      </c>
      <c r="C324" s="243" t="str">
        <f>Hématologie!$I$63</f>
        <v/>
      </c>
    </row>
    <row r="325" spans="1:5" x14ac:dyDescent="0.2">
      <c r="A325" s="336" t="s">
        <v>502</v>
      </c>
      <c r="B325" s="337">
        <f>Hématologie!$H$75</f>
        <v>0</v>
      </c>
      <c r="C325" s="337" t="str">
        <f>Hématologie!$I$75</f>
        <v/>
      </c>
    </row>
    <row r="326" spans="1:5" x14ac:dyDescent="0.2">
      <c r="A326" s="336" t="s">
        <v>507</v>
      </c>
      <c r="B326" s="337">
        <f>Hématologie!$H$41</f>
        <v>0</v>
      </c>
      <c r="C326" s="337" t="str">
        <f>Hématologie!$I$41</f>
        <v/>
      </c>
    </row>
    <row r="327" spans="1:5" x14ac:dyDescent="0.2">
      <c r="A327" s="336" t="s">
        <v>533</v>
      </c>
      <c r="B327" s="337">
        <f>Hématologie!$H$92</f>
        <v>0</v>
      </c>
      <c r="C327" s="337" t="str">
        <f>Hématologie!$I$92</f>
        <v/>
      </c>
    </row>
    <row r="328" spans="1:5" x14ac:dyDescent="0.2">
      <c r="A328" s="336" t="s">
        <v>515</v>
      </c>
      <c r="B328" s="337">
        <f>Hématologie!$H$156</f>
        <v>0</v>
      </c>
      <c r="C328" s="337" t="str">
        <f>Hématologie!$I$156</f>
        <v/>
      </c>
    </row>
    <row r="329" spans="1:5" x14ac:dyDescent="0.2">
      <c r="A329" s="336" t="s">
        <v>516</v>
      </c>
      <c r="B329" s="337">
        <f>Hématologie!$H$203</f>
        <v>0</v>
      </c>
      <c r="C329" s="337" t="str">
        <f>Hématologie!$I$203</f>
        <v/>
      </c>
    </row>
    <row r="330" spans="1:5" x14ac:dyDescent="0.2">
      <c r="A330" s="343" t="s">
        <v>19</v>
      </c>
      <c r="B330" s="344">
        <f>Hématologie!$H$177</f>
        <v>0</v>
      </c>
      <c r="C330" s="344" t="str">
        <f>Hématologie!$I$177</f>
        <v/>
      </c>
    </row>
    <row r="331" spans="1:5" x14ac:dyDescent="0.2">
      <c r="A331" s="343" t="s">
        <v>21</v>
      </c>
      <c r="B331" s="344">
        <f>Hématologie!$H$183</f>
        <v>0</v>
      </c>
      <c r="C331" s="344" t="str">
        <f>Hématologie!$I$183</f>
        <v/>
      </c>
    </row>
    <row r="332" spans="1:5" ht="25.5" x14ac:dyDescent="0.2">
      <c r="A332" s="404" t="s">
        <v>704</v>
      </c>
      <c r="B332" s="340">
        <f>Hématologie!$H$201</f>
        <v>0</v>
      </c>
      <c r="C332" s="337" t="str">
        <f>Hématologie!$I$201</f>
        <v/>
      </c>
    </row>
    <row r="333" spans="1:5" x14ac:dyDescent="0.2">
      <c r="A333" s="336" t="s">
        <v>87</v>
      </c>
      <c r="B333" s="337">
        <f>Hématologie!$H$234</f>
        <v>0</v>
      </c>
      <c r="C333" s="337" t="str">
        <f>Hématologie!$I$234</f>
        <v/>
      </c>
    </row>
    <row r="334" spans="1:5" x14ac:dyDescent="0.2">
      <c r="A334" s="343" t="s">
        <v>517</v>
      </c>
      <c r="B334" s="344">
        <f>Hématologie!$H$218</f>
        <v>0</v>
      </c>
      <c r="C334" s="344" t="str">
        <f>Hématologie!$I$218</f>
        <v/>
      </c>
    </row>
    <row r="335" spans="1:5" x14ac:dyDescent="0.2">
      <c r="A335" s="343" t="s">
        <v>563</v>
      </c>
      <c r="B335" s="324">
        <f>Hématologie!$H$222</f>
        <v>0</v>
      </c>
      <c r="C335" s="344" t="str">
        <f>Hématologie!$I$222</f>
        <v/>
      </c>
    </row>
    <row r="336" spans="1:5" x14ac:dyDescent="0.2">
      <c r="A336" s="339" t="s">
        <v>508</v>
      </c>
      <c r="B336" s="337">
        <f>Hématologie!$H$244-SUM(B324:B329,B333)</f>
        <v>0</v>
      </c>
      <c r="C336" s="337" t="str">
        <f>IF(Hématologie!$I$244="","",Hématologie!$I$244-SUM(C324:C329,C333))</f>
        <v/>
      </c>
    </row>
    <row r="337" spans="1:3" x14ac:dyDescent="0.2">
      <c r="A337" s="341" t="s">
        <v>386</v>
      </c>
      <c r="B337" s="337">
        <f>Hématologie!$H$285</f>
        <v>0</v>
      </c>
      <c r="C337" s="337" t="str">
        <f>Hématologie!$I$285</f>
        <v/>
      </c>
    </row>
    <row r="338" spans="1:3" x14ac:dyDescent="0.2">
      <c r="A338" s="341" t="s">
        <v>518</v>
      </c>
      <c r="B338" s="337">
        <f>Hématologie!$H$357</f>
        <v>0</v>
      </c>
      <c r="C338" s="337" t="str">
        <f>Hématologie!$I$357</f>
        <v/>
      </c>
    </row>
    <row r="339" spans="1:3" x14ac:dyDescent="0.2">
      <c r="A339" s="341" t="s">
        <v>387</v>
      </c>
      <c r="B339" s="337">
        <f>Hématologie!$H$384</f>
        <v>0</v>
      </c>
      <c r="C339" s="337" t="str">
        <f>Hématologie!$I$384</f>
        <v/>
      </c>
    </row>
    <row r="340" spans="1:3" x14ac:dyDescent="0.2">
      <c r="A340" s="341" t="s">
        <v>99</v>
      </c>
      <c r="B340" s="337">
        <f>Hématologie!$H$429</f>
        <v>0</v>
      </c>
      <c r="C340" s="337" t="str">
        <f>Hématologie!$I$429</f>
        <v/>
      </c>
    </row>
    <row r="341" spans="1:3" x14ac:dyDescent="0.2">
      <c r="A341" s="343" t="s">
        <v>47</v>
      </c>
      <c r="B341" s="344">
        <f>Hématologie!$H$405</f>
        <v>0</v>
      </c>
      <c r="C341" s="344" t="str">
        <f>Hématologie!$I$405</f>
        <v/>
      </c>
    </row>
    <row r="342" spans="1:3" x14ac:dyDescent="0.2">
      <c r="A342" s="343" t="s">
        <v>48</v>
      </c>
      <c r="B342" s="344">
        <f>Hématologie!$H$412</f>
        <v>0</v>
      </c>
      <c r="C342" s="344" t="str">
        <f>Hématologie!$I$412</f>
        <v/>
      </c>
    </row>
    <row r="343" spans="1:3" x14ac:dyDescent="0.2">
      <c r="A343" s="343" t="s">
        <v>46</v>
      </c>
      <c r="B343" s="344">
        <f>Hématologie!$H$395</f>
        <v>0</v>
      </c>
      <c r="C343" s="344" t="str">
        <f>Hématologie!$I$395</f>
        <v/>
      </c>
    </row>
    <row r="344" spans="1:3" x14ac:dyDescent="0.2">
      <c r="A344" s="341" t="s">
        <v>486</v>
      </c>
      <c r="B344" s="337">
        <f>Hématologie!$H$457</f>
        <v>0</v>
      </c>
      <c r="C344" s="337" t="str">
        <f>Hématologie!$I$457</f>
        <v/>
      </c>
    </row>
    <row r="345" spans="1:3" x14ac:dyDescent="0.2">
      <c r="A345" s="343" t="s">
        <v>49</v>
      </c>
      <c r="B345" s="344">
        <f>Hématologie!$H$447</f>
        <v>0</v>
      </c>
      <c r="C345" s="344" t="str">
        <f>Hématologie!$I$447</f>
        <v/>
      </c>
    </row>
    <row r="346" spans="1:3" x14ac:dyDescent="0.2">
      <c r="A346" s="341" t="s">
        <v>63</v>
      </c>
      <c r="B346" s="337">
        <f>Hématologie!$H$505</f>
        <v>0</v>
      </c>
      <c r="C346" s="337" t="str">
        <f>Hématologie!$I$505</f>
        <v/>
      </c>
    </row>
    <row r="347" spans="1:3" x14ac:dyDescent="0.2">
      <c r="A347" s="341" t="s">
        <v>360</v>
      </c>
      <c r="B347" s="337">
        <f>Hématologie!$H$518</f>
        <v>0</v>
      </c>
      <c r="C347" s="337" t="str">
        <f>Hématologie!$I$518</f>
        <v/>
      </c>
    </row>
    <row r="348" spans="1:3" x14ac:dyDescent="0.2">
      <c r="A348" s="341" t="s">
        <v>505</v>
      </c>
      <c r="B348" s="337">
        <f>Hématologie!$H$482</f>
        <v>0</v>
      </c>
      <c r="C348" s="337" t="str">
        <f>Hématologie!$I$482</f>
        <v/>
      </c>
    </row>
    <row r="349" spans="1:3" x14ac:dyDescent="0.2">
      <c r="A349" s="341" t="s">
        <v>566</v>
      </c>
      <c r="B349" s="337">
        <f>Hématologie!$H$268</f>
        <v>0</v>
      </c>
      <c r="C349" s="337" t="str">
        <f>Hématologie!$I$268</f>
        <v/>
      </c>
    </row>
    <row r="350" spans="1:3" x14ac:dyDescent="0.2">
      <c r="A350" s="341" t="s">
        <v>61</v>
      </c>
      <c r="B350" s="337">
        <f>Hématologie!$H$531</f>
        <v>0</v>
      </c>
      <c r="C350" s="337" t="str">
        <f>Hématologie!$I$531</f>
        <v/>
      </c>
    </row>
    <row r="351" spans="1:3" x14ac:dyDescent="0.2">
      <c r="A351" s="284" t="s">
        <v>506</v>
      </c>
      <c r="B351" s="243">
        <f>Hématologie!$H$536-SUM(B324:B329,B333,B336:B340,B344,B346:B350)</f>
        <v>0</v>
      </c>
      <c r="C351" s="243" t="str">
        <f>IF(Hématologie!$I$536="","",Hématologie!$I$536-SUM(C324:C329,C333,C336:C340,C344,C346:C350))</f>
        <v/>
      </c>
    </row>
    <row r="352" spans="1:3" x14ac:dyDescent="0.2">
      <c r="A352" s="363" t="s">
        <v>569</v>
      </c>
      <c r="B352" s="365">
        <f>Hématologie!$H$457+Hématologie!$H$505+Hématologie!$H$518+Hématologie!$H$520</f>
        <v>0</v>
      </c>
      <c r="C352" s="365" t="str">
        <f>IF(Hématologie!$I$536="","",Hématologie!$I$457+Hématologie!$I$505+Hématologie!$I$518+Hématologie!$I$520)</f>
        <v/>
      </c>
    </row>
    <row r="353" spans="1:5" x14ac:dyDescent="0.2">
      <c r="A353" s="36" t="s">
        <v>388</v>
      </c>
      <c r="B353" s="244">
        <f>Hématologie!$H$536</f>
        <v>0</v>
      </c>
      <c r="C353" s="244" t="str">
        <f>Hématologie!$I$536</f>
        <v/>
      </c>
    </row>
    <row r="354" spans="1:5" x14ac:dyDescent="0.2">
      <c r="A354" s="364" t="s">
        <v>696</v>
      </c>
    </row>
    <row r="356" spans="1:5" x14ac:dyDescent="0.2">
      <c r="A356" s="229" t="s">
        <v>570</v>
      </c>
      <c r="E356" s="329"/>
    </row>
    <row r="357" spans="1:5" x14ac:dyDescent="0.2">
      <c r="A357" s="229" t="s">
        <v>499</v>
      </c>
    </row>
    <row r="359" spans="1:5" x14ac:dyDescent="0.2">
      <c r="A359" s="260" t="s">
        <v>383</v>
      </c>
      <c r="B359" s="262" t="s">
        <v>384</v>
      </c>
      <c r="C359" s="262" t="s">
        <v>385</v>
      </c>
    </row>
    <row r="360" spans="1:5" x14ac:dyDescent="0.2">
      <c r="A360" s="4" t="s">
        <v>514</v>
      </c>
      <c r="B360" s="243">
        <f>'Maladie inf'!$H$63</f>
        <v>0</v>
      </c>
      <c r="C360" s="243" t="str">
        <f>'Maladie inf'!$I$63</f>
        <v/>
      </c>
    </row>
    <row r="361" spans="1:5" x14ac:dyDescent="0.2">
      <c r="A361" s="336" t="s">
        <v>502</v>
      </c>
      <c r="B361" s="337">
        <f>'Maladie inf'!$H$75</f>
        <v>0</v>
      </c>
      <c r="C361" s="337" t="str">
        <f>'Maladie inf'!$I$75</f>
        <v/>
      </c>
    </row>
    <row r="362" spans="1:5" x14ac:dyDescent="0.2">
      <c r="A362" s="336" t="s">
        <v>507</v>
      </c>
      <c r="B362" s="337">
        <f>'Maladie inf'!$H$41</f>
        <v>0</v>
      </c>
      <c r="C362" s="337" t="str">
        <f>'Maladie inf'!$I$41</f>
        <v/>
      </c>
    </row>
    <row r="363" spans="1:5" x14ac:dyDescent="0.2">
      <c r="A363" s="336" t="s">
        <v>533</v>
      </c>
      <c r="B363" s="337">
        <f>'Maladie inf'!$H$92</f>
        <v>0</v>
      </c>
      <c r="C363" s="337" t="str">
        <f>'Maladie inf'!$I$92</f>
        <v/>
      </c>
    </row>
    <row r="364" spans="1:5" x14ac:dyDescent="0.2">
      <c r="A364" s="336" t="s">
        <v>515</v>
      </c>
      <c r="B364" s="337">
        <f>'Maladie inf'!$H$156</f>
        <v>0</v>
      </c>
      <c r="C364" s="337" t="str">
        <f>'Maladie inf'!$I$156</f>
        <v/>
      </c>
    </row>
    <row r="365" spans="1:5" x14ac:dyDescent="0.2">
      <c r="A365" s="336" t="s">
        <v>516</v>
      </c>
      <c r="B365" s="337">
        <f>'Maladie inf'!$H$203</f>
        <v>0</v>
      </c>
      <c r="C365" s="337" t="str">
        <f>'Maladie inf'!$I$203</f>
        <v/>
      </c>
    </row>
    <row r="366" spans="1:5" x14ac:dyDescent="0.2">
      <c r="A366" s="343" t="s">
        <v>19</v>
      </c>
      <c r="B366" s="344">
        <f>'Maladie inf'!$H$177</f>
        <v>0</v>
      </c>
      <c r="C366" s="344" t="str">
        <f>'Maladie inf'!$I$177</f>
        <v/>
      </c>
    </row>
    <row r="367" spans="1:5" x14ac:dyDescent="0.2">
      <c r="A367" s="343" t="s">
        <v>21</v>
      </c>
      <c r="B367" s="344">
        <f>'Maladie inf'!$H$183</f>
        <v>0</v>
      </c>
      <c r="C367" s="344" t="str">
        <f>'Maladie inf'!$I$183</f>
        <v/>
      </c>
    </row>
    <row r="368" spans="1:5" ht="25.5" x14ac:dyDescent="0.2">
      <c r="A368" s="404" t="s">
        <v>704</v>
      </c>
      <c r="B368" s="340">
        <f>'Maladie inf'!$H$201</f>
        <v>0</v>
      </c>
      <c r="C368" s="337" t="str">
        <f>'Maladie inf'!$I$201</f>
        <v/>
      </c>
    </row>
    <row r="369" spans="1:3" x14ac:dyDescent="0.2">
      <c r="A369" s="336" t="s">
        <v>87</v>
      </c>
      <c r="B369" s="337">
        <f>'Maladie inf'!$H$234</f>
        <v>0</v>
      </c>
      <c r="C369" s="337" t="str">
        <f>'Maladie inf'!$I$234</f>
        <v/>
      </c>
    </row>
    <row r="370" spans="1:3" x14ac:dyDescent="0.2">
      <c r="A370" s="343" t="s">
        <v>517</v>
      </c>
      <c r="B370" s="344">
        <f>'Maladie inf'!$H$218</f>
        <v>0</v>
      </c>
      <c r="C370" s="344" t="str">
        <f>'Maladie inf'!$I$218</f>
        <v/>
      </c>
    </row>
    <row r="371" spans="1:3" x14ac:dyDescent="0.2">
      <c r="A371" s="343" t="s">
        <v>563</v>
      </c>
      <c r="B371" s="324">
        <f>'Maladie inf'!$H$222</f>
        <v>0</v>
      </c>
      <c r="C371" s="344" t="str">
        <f>'Maladie inf'!$I$222</f>
        <v/>
      </c>
    </row>
    <row r="372" spans="1:3" x14ac:dyDescent="0.2">
      <c r="A372" s="339" t="s">
        <v>508</v>
      </c>
      <c r="B372" s="337">
        <f>'Maladie inf'!$H$244-SUM(B360:B365,B369)</f>
        <v>0</v>
      </c>
      <c r="C372" s="337" t="str">
        <f>IF('Maladie inf'!$I$244="","",'Maladie inf'!$I$244-SUM(C360:C365,C369))</f>
        <v/>
      </c>
    </row>
    <row r="373" spans="1:3" x14ac:dyDescent="0.2">
      <c r="A373" s="341" t="s">
        <v>386</v>
      </c>
      <c r="B373" s="337">
        <f>'Maladie inf'!$H$285</f>
        <v>0</v>
      </c>
      <c r="C373" s="337" t="str">
        <f>'Maladie inf'!$I$285</f>
        <v/>
      </c>
    </row>
    <row r="374" spans="1:3" x14ac:dyDescent="0.2">
      <c r="A374" s="341" t="s">
        <v>518</v>
      </c>
      <c r="B374" s="337">
        <f>'Maladie inf'!$H$357</f>
        <v>0</v>
      </c>
      <c r="C374" s="337" t="str">
        <f>'Maladie inf'!$I$357</f>
        <v/>
      </c>
    </row>
    <row r="375" spans="1:3" x14ac:dyDescent="0.2">
      <c r="A375" s="341" t="s">
        <v>387</v>
      </c>
      <c r="B375" s="337">
        <f>'Maladie inf'!$H$384</f>
        <v>0</v>
      </c>
      <c r="C375" s="337" t="str">
        <f>'Maladie inf'!$I$384</f>
        <v/>
      </c>
    </row>
    <row r="376" spans="1:3" x14ac:dyDescent="0.2">
      <c r="A376" s="341" t="s">
        <v>99</v>
      </c>
      <c r="B376" s="337">
        <f>'Maladie inf'!$H$429</f>
        <v>0</v>
      </c>
      <c r="C376" s="337" t="str">
        <f>'Maladie inf'!$I$429</f>
        <v/>
      </c>
    </row>
    <row r="377" spans="1:3" x14ac:dyDescent="0.2">
      <c r="A377" s="343" t="s">
        <v>47</v>
      </c>
      <c r="B377" s="344">
        <f>'Maladie inf'!$H$405</f>
        <v>0</v>
      </c>
      <c r="C377" s="344" t="str">
        <f>'Maladie inf'!$I$405</f>
        <v/>
      </c>
    </row>
    <row r="378" spans="1:3" x14ac:dyDescent="0.2">
      <c r="A378" s="343" t="s">
        <v>48</v>
      </c>
      <c r="B378" s="344">
        <f>'Maladie inf'!$H$412</f>
        <v>0</v>
      </c>
      <c r="C378" s="344" t="str">
        <f>'Maladie inf'!$I$412</f>
        <v/>
      </c>
    </row>
    <row r="379" spans="1:3" x14ac:dyDescent="0.2">
      <c r="A379" s="343" t="s">
        <v>46</v>
      </c>
      <c r="B379" s="344">
        <f>'Maladie inf'!$H$395</f>
        <v>0</v>
      </c>
      <c r="C379" s="344" t="str">
        <f>'Maladie inf'!$I$395</f>
        <v/>
      </c>
    </row>
    <row r="380" spans="1:3" x14ac:dyDescent="0.2">
      <c r="A380" s="341" t="s">
        <v>486</v>
      </c>
      <c r="B380" s="337">
        <f>'Maladie inf'!$H$457</f>
        <v>0</v>
      </c>
      <c r="C380" s="337" t="str">
        <f>'Maladie inf'!$I$457</f>
        <v/>
      </c>
    </row>
    <row r="381" spans="1:3" x14ac:dyDescent="0.2">
      <c r="A381" s="343" t="s">
        <v>49</v>
      </c>
      <c r="B381" s="344">
        <f>'Maladie inf'!$H$447</f>
        <v>0</v>
      </c>
      <c r="C381" s="344" t="str">
        <f>'Maladie inf'!$I$447</f>
        <v/>
      </c>
    </row>
    <row r="382" spans="1:3" x14ac:dyDescent="0.2">
      <c r="A382" s="341" t="s">
        <v>63</v>
      </c>
      <c r="B382" s="337">
        <f>'Maladie inf'!$H$505</f>
        <v>0</v>
      </c>
      <c r="C382" s="337" t="str">
        <f>'Maladie inf'!$I$505</f>
        <v/>
      </c>
    </row>
    <row r="383" spans="1:3" x14ac:dyDescent="0.2">
      <c r="A383" s="341" t="s">
        <v>360</v>
      </c>
      <c r="B383" s="337">
        <f>'Maladie inf'!$H$518</f>
        <v>0</v>
      </c>
      <c r="C383" s="337" t="str">
        <f>'Maladie inf'!$I$518</f>
        <v/>
      </c>
    </row>
    <row r="384" spans="1:3" x14ac:dyDescent="0.2">
      <c r="A384" s="341" t="s">
        <v>505</v>
      </c>
      <c r="B384" s="337">
        <f>'Maladie inf'!$H$482</f>
        <v>0</v>
      </c>
      <c r="C384" s="337" t="str">
        <f>'Maladie inf'!$I$482</f>
        <v/>
      </c>
    </row>
    <row r="385" spans="1:3" x14ac:dyDescent="0.2">
      <c r="A385" s="341" t="s">
        <v>566</v>
      </c>
      <c r="B385" s="337">
        <f>'Maladie inf'!$H$268</f>
        <v>0</v>
      </c>
      <c r="C385" s="337" t="str">
        <f>'Maladie inf'!$I$268</f>
        <v/>
      </c>
    </row>
    <row r="386" spans="1:3" x14ac:dyDescent="0.2">
      <c r="A386" s="341" t="s">
        <v>61</v>
      </c>
      <c r="B386" s="337">
        <f>'Maladie inf'!$H$531</f>
        <v>0</v>
      </c>
      <c r="C386" s="337" t="str">
        <f>'Maladie inf'!$I$531</f>
        <v/>
      </c>
    </row>
    <row r="387" spans="1:3" x14ac:dyDescent="0.2">
      <c r="A387" s="284" t="s">
        <v>506</v>
      </c>
      <c r="B387" s="243">
        <f>'Maladie inf'!$H$536-SUM(B360:B365,B369,B372:B376,B380,B382:B386)</f>
        <v>0</v>
      </c>
      <c r="C387" s="243" t="str">
        <f>IF('Maladie inf'!$I$536="","",'Maladie inf'!$I$536-SUM(C360:C365,C369,C372:C376,C380,C382:C386))</f>
        <v/>
      </c>
    </row>
    <row r="388" spans="1:3" x14ac:dyDescent="0.2">
      <c r="A388" s="363" t="s">
        <v>569</v>
      </c>
      <c r="B388" s="365">
        <f xml:space="preserve"> 'Maladie inf'!$H$457+'Maladie inf'!$H$505+'Maladie inf'!$H$518+'Maladie inf'!$H$520</f>
        <v>0</v>
      </c>
      <c r="C388" s="365" t="str">
        <f>IF('Maladie inf'!$I$536="","",'Maladie inf'!$I$457+'Maladie inf'!$I$505+'Maladie inf'!$I$518+'Maladie inf'!$I$520)</f>
        <v/>
      </c>
    </row>
    <row r="389" spans="1:3" x14ac:dyDescent="0.2">
      <c r="A389" s="36" t="s">
        <v>388</v>
      </c>
      <c r="B389" s="244">
        <f>'Maladie inf'!$H$536</f>
        <v>0</v>
      </c>
      <c r="C389" s="244" t="str">
        <f>'Maladie inf'!$I$536</f>
        <v/>
      </c>
    </row>
    <row r="390" spans="1:3" x14ac:dyDescent="0.2">
      <c r="A390" s="364" t="s">
        <v>696</v>
      </c>
    </row>
  </sheetData>
  <sheetProtection formatCells="0"/>
  <phoneticPr fontId="23" type="noConversion"/>
  <conditionalFormatting sqref="C17:C18 C14:C15">
    <cfRule type="expression" dxfId="56" priority="1" stopIfTrue="1">
      <formula>ISERROR($C$14)</formula>
    </cfRule>
  </conditionalFormatting>
  <conditionalFormatting sqref="C16 C19:C29">
    <cfRule type="expression" dxfId="55" priority="2" stopIfTrue="1">
      <formula>ISERROR($C$16)</formula>
    </cfRule>
  </conditionalFormatting>
  <conditionalFormatting sqref="C4 J1:J2">
    <cfRule type="expression" dxfId="54" priority="3" stopIfTrue="1">
      <formula>ISERROR($C$4)</formula>
    </cfRule>
  </conditionalFormatting>
  <conditionalFormatting sqref="C5">
    <cfRule type="expression" dxfId="53" priority="4" stopIfTrue="1">
      <formula>ISERROR($C$5)</formula>
    </cfRule>
  </conditionalFormatting>
  <conditionalFormatting sqref="C6:C7">
    <cfRule type="expression" dxfId="52" priority="5" stopIfTrue="1">
      <formula>ISERROR($C$6)</formula>
    </cfRule>
  </conditionalFormatting>
  <conditionalFormatting sqref="C8">
    <cfRule type="expression" dxfId="51" priority="6" stopIfTrue="1">
      <formula>ISERROR($C$8)</formula>
    </cfRule>
  </conditionalFormatting>
  <conditionalFormatting sqref="C9">
    <cfRule type="expression" dxfId="50" priority="7" stopIfTrue="1">
      <formula>ISERROR($C$9)</formula>
    </cfRule>
  </conditionalFormatting>
  <conditionalFormatting sqref="C10">
    <cfRule type="expression" dxfId="49" priority="8" stopIfTrue="1">
      <formula>ISERROR($C$10)</formula>
    </cfRule>
  </conditionalFormatting>
  <conditionalFormatting sqref="C13">
    <cfRule type="expression" dxfId="48" priority="9" stopIfTrue="1">
      <formula>ISERROR($C$13)</formula>
    </cfRule>
  </conditionalFormatting>
  <conditionalFormatting sqref="C11:C12">
    <cfRule type="expression" dxfId="47" priority="10" stopIfTrue="1">
      <formula>ISERROR($C$11)</formula>
    </cfRule>
  </conditionalFormatting>
  <conditionalFormatting sqref="C30:C33">
    <cfRule type="expression" dxfId="46" priority="11" stopIfTrue="1">
      <formula>ISERROR($C$30:$C$33)</formula>
    </cfRule>
  </conditionalFormatting>
  <pageMargins left="0.51181102362204722" right="0.19685039370078741" top="0.74803149606299213" bottom="0.55118110236220474" header="0.23622047244094491" footer="0.27559055118110237"/>
  <pageSetup paperSize="9" orientation="portrait" r:id="rId1"/>
  <headerFooter alignWithMargins="0">
    <oddHeader>&amp;C&amp;"Arial,Gras"&amp;11Consommation en antibiotiques - Année 2023</oddHeader>
    <oddFooter>&amp;L&amp;9&amp;F/&amp;A&amp;R&amp;9&amp;P/&amp;N</oddFooter>
  </headerFooter>
  <rowBreaks count="10" manualBreakCount="10">
    <brk id="40" max="16383" man="1"/>
    <brk id="75" max="16383" man="1"/>
    <brk id="110" max="16383" man="1"/>
    <brk id="145" max="16383" man="1"/>
    <brk id="180" max="16383" man="1"/>
    <brk id="215" max="16383" man="1"/>
    <brk id="250" max="16383" man="1"/>
    <brk id="285" max="16383" man="1"/>
    <brk id="320" max="16383" man="1"/>
    <brk id="355" max="16383" man="1"/>
  </rowBreaks>
  <ignoredErrors>
    <ignoredError sqref="C28:C30 C4:C25 C26:C27 C32:C33"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D38"/>
  <sheetViews>
    <sheetView workbookViewId="0"/>
  </sheetViews>
  <sheetFormatPr baseColWidth="10" defaultRowHeight="12.75" x14ac:dyDescent="0.2"/>
  <cols>
    <col min="1" max="1" width="45" customWidth="1"/>
    <col min="2" max="2" width="20.5703125" customWidth="1"/>
    <col min="3" max="3" width="21.5703125" customWidth="1"/>
  </cols>
  <sheetData>
    <row r="1" spans="1:4" x14ac:dyDescent="0.2">
      <c r="A1" s="229" t="s">
        <v>519</v>
      </c>
    </row>
    <row r="3" spans="1:4" x14ac:dyDescent="0.2">
      <c r="A3" s="260" t="s">
        <v>383</v>
      </c>
      <c r="B3" s="262" t="s">
        <v>384</v>
      </c>
      <c r="C3" s="262" t="s">
        <v>385</v>
      </c>
    </row>
    <row r="4" spans="1:4" x14ac:dyDescent="0.2">
      <c r="A4" s="4" t="s">
        <v>514</v>
      </c>
      <c r="B4" s="243">
        <f>'Tableaux Consommation'!B4</f>
        <v>0</v>
      </c>
      <c r="C4" s="243" t="e">
        <f>'Tableaux Consommation'!C4</f>
        <v>#DIV/0!</v>
      </c>
    </row>
    <row r="5" spans="1:4" x14ac:dyDescent="0.2">
      <c r="A5" s="336" t="s">
        <v>502</v>
      </c>
      <c r="B5" s="337">
        <f>'Tableaux Consommation'!B5</f>
        <v>0</v>
      </c>
      <c r="C5" s="337" t="e">
        <f>'Tableaux Consommation'!C5</f>
        <v>#DIV/0!</v>
      </c>
    </row>
    <row r="6" spans="1:4" x14ac:dyDescent="0.2">
      <c r="A6" s="336" t="s">
        <v>507</v>
      </c>
      <c r="B6" s="337">
        <f>'Tableaux Consommation'!B6</f>
        <v>0</v>
      </c>
      <c r="C6" s="337" t="e">
        <f>'Tableaux Consommation'!C6</f>
        <v>#DIV/0!</v>
      </c>
    </row>
    <row r="7" spans="1:4" x14ac:dyDescent="0.2">
      <c r="A7" s="336" t="s">
        <v>533</v>
      </c>
      <c r="B7" s="337">
        <f>'Tableaux Consommation'!B7</f>
        <v>0</v>
      </c>
      <c r="C7" s="337" t="e">
        <f>'Tableaux Consommation'!C7</f>
        <v>#DIV/0!</v>
      </c>
    </row>
    <row r="8" spans="1:4" x14ac:dyDescent="0.2">
      <c r="A8" s="336" t="s">
        <v>515</v>
      </c>
      <c r="B8" s="337">
        <f>'Tableaux Consommation'!B8</f>
        <v>0</v>
      </c>
      <c r="C8" s="337" t="e">
        <f>'Tableaux Consommation'!C8</f>
        <v>#DIV/0!</v>
      </c>
    </row>
    <row r="9" spans="1:4" x14ac:dyDescent="0.2">
      <c r="A9" s="336" t="s">
        <v>516</v>
      </c>
      <c r="B9" s="337">
        <f>'Tableaux Consommation'!B9</f>
        <v>0</v>
      </c>
      <c r="C9" s="337" t="e">
        <f>'Tableaux Consommation'!C9</f>
        <v>#DIV/0!</v>
      </c>
    </row>
    <row r="10" spans="1:4" x14ac:dyDescent="0.2">
      <c r="A10" s="343" t="s">
        <v>19</v>
      </c>
      <c r="B10" s="344">
        <f>'Tableaux Consommation'!B10</f>
        <v>0</v>
      </c>
      <c r="C10" s="344" t="e">
        <f>'Tableaux Consommation'!C10</f>
        <v>#DIV/0!</v>
      </c>
    </row>
    <row r="11" spans="1:4" x14ac:dyDescent="0.2">
      <c r="A11" s="343" t="s">
        <v>21</v>
      </c>
      <c r="B11" s="344">
        <f>'Tableaux Consommation'!B11</f>
        <v>0</v>
      </c>
      <c r="C11" s="344" t="e">
        <f>'Tableaux Consommation'!C11</f>
        <v>#DIV/0!</v>
      </c>
    </row>
    <row r="12" spans="1:4" ht="24.75" x14ac:dyDescent="0.2">
      <c r="A12" s="404" t="s">
        <v>704</v>
      </c>
      <c r="B12" s="340">
        <f>'Tableaux Consommation'!B12</f>
        <v>0</v>
      </c>
      <c r="C12" s="340" t="e">
        <f>'Tableaux Consommation'!C12</f>
        <v>#DIV/0!</v>
      </c>
    </row>
    <row r="13" spans="1:4" x14ac:dyDescent="0.2">
      <c r="A13" s="336" t="s">
        <v>87</v>
      </c>
      <c r="B13" s="337">
        <f>'Tableaux Consommation'!B13</f>
        <v>0</v>
      </c>
      <c r="C13" s="337" t="e">
        <f>'Tableaux Consommation'!C13</f>
        <v>#DIV/0!</v>
      </c>
    </row>
    <row r="14" spans="1:4" x14ac:dyDescent="0.2">
      <c r="A14" s="343" t="s">
        <v>517</v>
      </c>
      <c r="B14" s="344">
        <f>'Tableaux Consommation'!B14</f>
        <v>0</v>
      </c>
      <c r="C14" s="344" t="e">
        <f>'Tableaux Consommation'!C14</f>
        <v>#DIV/0!</v>
      </c>
    </row>
    <row r="15" spans="1:4" x14ac:dyDescent="0.2">
      <c r="A15" s="343" t="s">
        <v>563</v>
      </c>
      <c r="B15" s="344">
        <f>'Tableaux Consommation'!B15</f>
        <v>0</v>
      </c>
      <c r="C15" s="344" t="e">
        <f>'Tableaux Consommation'!C15</f>
        <v>#DIV/0!</v>
      </c>
    </row>
    <row r="16" spans="1:4" x14ac:dyDescent="0.2">
      <c r="A16" s="339" t="s">
        <v>508</v>
      </c>
      <c r="B16" s="337">
        <f>'Tableaux Consommation'!B16</f>
        <v>0</v>
      </c>
      <c r="C16" s="337" t="e">
        <f>'Tableaux Consommation'!C16</f>
        <v>#DIV/0!</v>
      </c>
      <c r="D16" s="320"/>
    </row>
    <row r="17" spans="1:3" x14ac:dyDescent="0.2">
      <c r="A17" s="341" t="s">
        <v>386</v>
      </c>
      <c r="B17" s="337">
        <f>'Tableaux Consommation'!B17</f>
        <v>0</v>
      </c>
      <c r="C17" s="337" t="e">
        <f>'Tableaux Consommation'!C17</f>
        <v>#DIV/0!</v>
      </c>
    </row>
    <row r="18" spans="1:3" x14ac:dyDescent="0.2">
      <c r="A18" s="341" t="s">
        <v>518</v>
      </c>
      <c r="B18" s="337">
        <f>'Tableaux Consommation'!B18</f>
        <v>0</v>
      </c>
      <c r="C18" s="337" t="e">
        <f>'Tableaux Consommation'!C18</f>
        <v>#DIV/0!</v>
      </c>
    </row>
    <row r="19" spans="1:3" x14ac:dyDescent="0.2">
      <c r="A19" s="341" t="s">
        <v>387</v>
      </c>
      <c r="B19" s="337">
        <f>'Tableaux Consommation'!B19</f>
        <v>0</v>
      </c>
      <c r="C19" s="337" t="e">
        <f>'Tableaux Consommation'!C19</f>
        <v>#DIV/0!</v>
      </c>
    </row>
    <row r="20" spans="1:3" x14ac:dyDescent="0.2">
      <c r="A20" s="341" t="s">
        <v>99</v>
      </c>
      <c r="B20" s="337">
        <f>'Tableaux Consommation'!B20</f>
        <v>0</v>
      </c>
      <c r="C20" s="337" t="e">
        <f>'Tableaux Consommation'!C20</f>
        <v>#DIV/0!</v>
      </c>
    </row>
    <row r="21" spans="1:3" x14ac:dyDescent="0.2">
      <c r="A21" s="343" t="s">
        <v>47</v>
      </c>
      <c r="B21" s="344">
        <f>'Tableaux Consommation'!B21</f>
        <v>0</v>
      </c>
      <c r="C21" s="344" t="e">
        <f>'Tableaux Consommation'!C21</f>
        <v>#DIV/0!</v>
      </c>
    </row>
    <row r="22" spans="1:3" x14ac:dyDescent="0.2">
      <c r="A22" s="343" t="s">
        <v>48</v>
      </c>
      <c r="B22" s="344">
        <f>'Tableaux Consommation'!B22</f>
        <v>0</v>
      </c>
      <c r="C22" s="344" t="e">
        <f>'Tableaux Consommation'!C22</f>
        <v>#DIV/0!</v>
      </c>
    </row>
    <row r="23" spans="1:3" x14ac:dyDescent="0.2">
      <c r="A23" s="343" t="s">
        <v>46</v>
      </c>
      <c r="B23" s="344">
        <f>'Tableaux Consommation'!B23</f>
        <v>0</v>
      </c>
      <c r="C23" s="344" t="e">
        <f>'Tableaux Consommation'!C23</f>
        <v>#DIV/0!</v>
      </c>
    </row>
    <row r="24" spans="1:3" x14ac:dyDescent="0.2">
      <c r="A24" s="341" t="s">
        <v>486</v>
      </c>
      <c r="B24" s="337">
        <f>'Tableaux Consommation'!B24</f>
        <v>0</v>
      </c>
      <c r="C24" s="337" t="e">
        <f>'Tableaux Consommation'!C24</f>
        <v>#DIV/0!</v>
      </c>
    </row>
    <row r="25" spans="1:3" x14ac:dyDescent="0.2">
      <c r="A25" s="343" t="s">
        <v>49</v>
      </c>
      <c r="B25" s="344">
        <f>'Tableaux Consommation'!B25</f>
        <v>0</v>
      </c>
      <c r="C25" s="344" t="e">
        <f>'Tableaux Consommation'!C25</f>
        <v>#DIV/0!</v>
      </c>
    </row>
    <row r="26" spans="1:3" x14ac:dyDescent="0.2">
      <c r="A26" s="341" t="s">
        <v>63</v>
      </c>
      <c r="B26" s="337">
        <f>'Tableaux Consommation'!B26</f>
        <v>0</v>
      </c>
      <c r="C26" s="337" t="e">
        <f>'Tableaux Consommation'!C26</f>
        <v>#DIV/0!</v>
      </c>
    </row>
    <row r="27" spans="1:3" x14ac:dyDescent="0.2">
      <c r="A27" s="341" t="s">
        <v>360</v>
      </c>
      <c r="B27" s="337">
        <f>'Tableaux Consommation'!B27</f>
        <v>0</v>
      </c>
      <c r="C27" s="337" t="e">
        <f>'Tableaux Consommation'!C27</f>
        <v>#DIV/0!</v>
      </c>
    </row>
    <row r="28" spans="1:3" x14ac:dyDescent="0.2">
      <c r="A28" s="341" t="s">
        <v>505</v>
      </c>
      <c r="B28" s="337">
        <f>'Tableaux Consommation'!B28</f>
        <v>0</v>
      </c>
      <c r="C28" s="337" t="e">
        <f>'Tableaux Consommation'!C28</f>
        <v>#DIV/0!</v>
      </c>
    </row>
    <row r="29" spans="1:3" x14ac:dyDescent="0.2">
      <c r="A29" s="341" t="s">
        <v>566</v>
      </c>
      <c r="B29" s="337">
        <f>'Tableaux Consommation'!B29</f>
        <v>0</v>
      </c>
      <c r="C29" s="337" t="e">
        <f>'Tableaux Consommation'!C29</f>
        <v>#DIV/0!</v>
      </c>
    </row>
    <row r="30" spans="1:3" x14ac:dyDescent="0.2">
      <c r="A30" s="341" t="s">
        <v>61</v>
      </c>
      <c r="B30" s="337">
        <f>'Tableaux Consommation'!B30</f>
        <v>0</v>
      </c>
      <c r="C30" s="337" t="e">
        <f>'Tableaux Consommation'!C30</f>
        <v>#DIV/0!</v>
      </c>
    </row>
    <row r="31" spans="1:3" x14ac:dyDescent="0.2">
      <c r="A31" s="284" t="s">
        <v>506</v>
      </c>
      <c r="B31" s="243">
        <f>'Tableaux Consommation'!B31</f>
        <v>0</v>
      </c>
      <c r="C31" s="243" t="e">
        <f>'Tableaux Consommation'!C31</f>
        <v>#DIV/0!</v>
      </c>
    </row>
    <row r="32" spans="1:3" x14ac:dyDescent="0.2">
      <c r="A32" s="363" t="s">
        <v>569</v>
      </c>
      <c r="B32" s="365">
        <f>'Tableaux Consommation'!B32</f>
        <v>0</v>
      </c>
      <c r="C32" s="365" t="e">
        <f>'Tableaux Consommation'!C32</f>
        <v>#DIV/0!</v>
      </c>
    </row>
    <row r="33" spans="1:4" x14ac:dyDescent="0.2">
      <c r="A33" s="36" t="s">
        <v>388</v>
      </c>
      <c r="B33" s="244">
        <f>'Tableaux Consommation'!B33</f>
        <v>0</v>
      </c>
      <c r="C33" s="244" t="e">
        <f>'Tableaux Consommation'!C33</f>
        <v>#DIV/0!</v>
      </c>
      <c r="D33" s="320"/>
    </row>
    <row r="34" spans="1:4" x14ac:dyDescent="0.2">
      <c r="A34" s="364" t="s">
        <v>696</v>
      </c>
    </row>
    <row r="36" spans="1:4" x14ac:dyDescent="0.2">
      <c r="A36" s="509" t="s">
        <v>736</v>
      </c>
      <c r="B36" s="510"/>
    </row>
    <row r="37" spans="1:4" x14ac:dyDescent="0.2">
      <c r="A37" s="511" t="s">
        <v>735</v>
      </c>
      <c r="B37" s="512" t="e">
        <f>'Tableaux Consommation'!B37</f>
        <v>#DIV/0!</v>
      </c>
    </row>
    <row r="38" spans="1:4" x14ac:dyDescent="0.2">
      <c r="A38" s="506" t="s">
        <v>737</v>
      </c>
    </row>
  </sheetData>
  <sheetProtection pivotTables="0"/>
  <phoneticPr fontId="23" type="noConversion"/>
  <conditionalFormatting sqref="C4:C33">
    <cfRule type="expression" dxfId="45" priority="1" stopIfTrue="1">
      <formula>ISERROR($C$4:$C$33)</formula>
    </cfRule>
  </conditionalFormatting>
  <pageMargins left="0.27559055118110237" right="0.23622047244094491" top="1.1417322834645669" bottom="0.98425196850393704" header="0.51181102362204722" footer="0.51181102362204722"/>
  <pageSetup paperSize="9" orientation="portrait" r:id="rId1"/>
  <headerFooter alignWithMargins="0">
    <oddHeader>&amp;C&amp;"Arial,Gras"Consommation en antibiotiques - Année 2023</oddHeader>
    <oddFooter>&amp;R&amp;P/&amp;N</oddFooter>
  </headerFooter>
  <ignoredErrors>
    <ignoredError sqref="C33 C28:C31 C4:C11 C13:C14 C16:C25"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10"/>
  </sheetPr>
  <dimension ref="A1:J298"/>
  <sheetViews>
    <sheetView topLeftCell="A4" zoomScaleNormal="100" workbookViewId="0">
      <selection activeCell="D7" sqref="D7"/>
    </sheetView>
  </sheetViews>
  <sheetFormatPr baseColWidth="10" defaultRowHeight="12.75" x14ac:dyDescent="0.2"/>
  <cols>
    <col min="1" max="1" width="14" customWidth="1"/>
    <col min="2" max="2" width="45.140625" customWidth="1"/>
    <col min="3" max="9" width="8.5703125" customWidth="1"/>
  </cols>
  <sheetData>
    <row r="1" spans="1:9" ht="15.75" thickBot="1" x14ac:dyDescent="0.25">
      <c r="A1" s="572" t="s">
        <v>739</v>
      </c>
      <c r="B1" s="573"/>
      <c r="C1" s="573"/>
      <c r="D1" s="573"/>
      <c r="E1" s="573"/>
      <c r="F1" s="573"/>
      <c r="G1" s="573"/>
      <c r="H1" s="573"/>
      <c r="I1" s="574"/>
    </row>
    <row r="3" spans="1:9" x14ac:dyDescent="0.2">
      <c r="A3" s="229" t="s">
        <v>546</v>
      </c>
      <c r="G3" s="444"/>
    </row>
    <row r="4" spans="1:9" x14ac:dyDescent="0.2">
      <c r="G4" s="444"/>
    </row>
    <row r="5" spans="1:9" x14ac:dyDescent="0.2">
      <c r="A5" s="444"/>
      <c r="C5" s="575" t="s">
        <v>431</v>
      </c>
      <c r="D5" s="575"/>
      <c r="E5" s="575"/>
      <c r="F5" s="575"/>
      <c r="G5" s="575"/>
      <c r="H5" s="575"/>
      <c r="I5" s="575"/>
    </row>
    <row r="6" spans="1:9" x14ac:dyDescent="0.2">
      <c r="A6" s="260" t="s">
        <v>382</v>
      </c>
      <c r="B6" s="260" t="s">
        <v>383</v>
      </c>
      <c r="C6" s="262">
        <v>2023</v>
      </c>
      <c r="D6" s="262">
        <v>2022</v>
      </c>
      <c r="E6" s="262">
        <v>2021</v>
      </c>
      <c r="F6" s="262">
        <v>2020</v>
      </c>
      <c r="G6" s="262">
        <v>2019</v>
      </c>
      <c r="H6" s="262">
        <v>2018</v>
      </c>
      <c r="I6" s="262">
        <v>2017</v>
      </c>
    </row>
    <row r="7" spans="1:9" x14ac:dyDescent="0.2">
      <c r="A7" s="479" t="s">
        <v>123</v>
      </c>
      <c r="B7" s="299" t="s">
        <v>5</v>
      </c>
      <c r="C7" s="357" t="str">
        <f>IF('Total établissement'!$I$536&lt;&gt;"",'Total établissement'!$I$62,'Total étab automatique'!$I$62)</f>
        <v/>
      </c>
      <c r="D7" s="298"/>
      <c r="E7" s="298"/>
      <c r="F7" s="298"/>
      <c r="G7" s="298"/>
      <c r="H7" s="298"/>
      <c r="I7" s="298"/>
    </row>
    <row r="8" spans="1:9" x14ac:dyDescent="0.2">
      <c r="A8" s="348" t="s">
        <v>125</v>
      </c>
      <c r="B8" s="299" t="s">
        <v>502</v>
      </c>
      <c r="C8" s="357" t="str">
        <f>IF('Total établissement'!$I$536&lt;&gt;"",'Total établissement'!$I$75,'Total étab automatique'!$I$75)</f>
        <v/>
      </c>
      <c r="D8" s="298"/>
      <c r="E8" s="298"/>
      <c r="F8" s="298"/>
      <c r="G8" s="298"/>
      <c r="H8" s="298"/>
      <c r="I8" s="298"/>
    </row>
    <row r="9" spans="1:9" x14ac:dyDescent="0.2">
      <c r="A9" s="368" t="s">
        <v>128</v>
      </c>
      <c r="B9" s="369" t="s">
        <v>533</v>
      </c>
      <c r="C9" s="340" t="str">
        <f>IF('Total établissement'!$I$536&lt;&gt;"",'Total établissement'!$I$92,'Total étab automatique'!$I$92)</f>
        <v/>
      </c>
      <c r="D9" s="298"/>
      <c r="E9" s="298"/>
      <c r="F9" s="298"/>
      <c r="G9" s="298"/>
      <c r="H9" s="298"/>
      <c r="I9" s="298"/>
    </row>
    <row r="10" spans="1:9" x14ac:dyDescent="0.2">
      <c r="A10" s="368" t="s">
        <v>462</v>
      </c>
      <c r="B10" s="369" t="s">
        <v>461</v>
      </c>
      <c r="C10" s="340" t="str">
        <f>IF('Total établissement'!$I$536&lt;&gt;"",'Total établissement'!$I$99,'Total étab automatique'!$I$99)</f>
        <v/>
      </c>
      <c r="D10" s="298"/>
      <c r="E10" s="298"/>
      <c r="F10" s="298"/>
      <c r="G10" s="298"/>
      <c r="H10" s="298"/>
      <c r="I10" s="298"/>
    </row>
    <row r="11" spans="1:9" ht="24" x14ac:dyDescent="0.2">
      <c r="A11" s="402" t="s">
        <v>699</v>
      </c>
      <c r="B11" s="370" t="s">
        <v>18</v>
      </c>
      <c r="C11" s="340" t="str">
        <f>IF('Total établissement'!$I$536&lt;&gt;"",'Total établissement'!$I$203,'Total étab automatique'!$I$203)</f>
        <v/>
      </c>
      <c r="D11" s="358"/>
      <c r="E11" s="358"/>
      <c r="F11" s="358"/>
      <c r="G11" s="358"/>
      <c r="H11" s="358"/>
      <c r="I11" s="358"/>
    </row>
    <row r="12" spans="1:9" ht="24" x14ac:dyDescent="0.2">
      <c r="A12" s="371" t="s">
        <v>539</v>
      </c>
      <c r="B12" s="372" t="s">
        <v>404</v>
      </c>
      <c r="C12" s="344" t="str">
        <f>IF('Total établissement'!$I$536&lt;&gt;"",'Total établissement'!$I$171,'Total étab automatique'!$I$171)</f>
        <v/>
      </c>
      <c r="D12" s="325"/>
      <c r="E12" s="325"/>
      <c r="F12" s="325"/>
      <c r="G12" s="325"/>
      <c r="H12" s="325"/>
      <c r="I12" s="325"/>
    </row>
    <row r="13" spans="1:9" x14ac:dyDescent="0.2">
      <c r="A13" s="371" t="s">
        <v>138</v>
      </c>
      <c r="B13" s="372" t="s">
        <v>19</v>
      </c>
      <c r="C13" s="344" t="str">
        <f>IF('Total établissement'!$I$536&lt;&gt;"",'Total établissement'!$I$177,'Total étab automatique'!$I$177)</f>
        <v/>
      </c>
      <c r="D13" s="325"/>
      <c r="E13" s="325"/>
      <c r="F13" s="325"/>
      <c r="G13" s="325"/>
      <c r="H13" s="325"/>
      <c r="I13" s="325"/>
    </row>
    <row r="14" spans="1:9" x14ac:dyDescent="0.2">
      <c r="A14" s="371" t="s">
        <v>139</v>
      </c>
      <c r="B14" s="372" t="s">
        <v>21</v>
      </c>
      <c r="C14" s="344" t="str">
        <f>IF('Total établissement'!$I$536&lt;&gt;"",'Total établissement'!$I$183,'Total étab automatique'!$I$183)</f>
        <v/>
      </c>
      <c r="D14" s="325"/>
      <c r="E14" s="325"/>
      <c r="F14" s="325"/>
      <c r="G14" s="325"/>
      <c r="H14" s="325"/>
      <c r="I14" s="325"/>
    </row>
    <row r="15" spans="1:9" ht="24" x14ac:dyDescent="0.2">
      <c r="A15" s="403" t="s">
        <v>702</v>
      </c>
      <c r="B15" s="373" t="s">
        <v>700</v>
      </c>
      <c r="C15" s="344" t="str">
        <f>IF('Total établissement'!$I$536&lt;&gt;"",'Total établissement'!$I$201,'Total étab automatique'!$I$201)</f>
        <v/>
      </c>
      <c r="D15" s="325"/>
      <c r="E15" s="325"/>
      <c r="F15" s="325"/>
      <c r="G15" s="325"/>
      <c r="H15" s="325"/>
      <c r="I15" s="325"/>
    </row>
    <row r="16" spans="1:9" x14ac:dyDescent="0.2">
      <c r="A16" s="368" t="s">
        <v>88</v>
      </c>
      <c r="B16" s="370" t="s">
        <v>87</v>
      </c>
      <c r="C16" s="340" t="str">
        <f>IF('Total établissement'!$I$536&lt;&gt;"",'Total établissement'!$I$234,'Total étab automatique'!$I$234)</f>
        <v/>
      </c>
      <c r="D16" s="358"/>
      <c r="E16" s="358"/>
      <c r="F16" s="358"/>
      <c r="G16" s="358"/>
      <c r="H16" s="358"/>
      <c r="I16" s="358"/>
    </row>
    <row r="17" spans="1:9" x14ac:dyDescent="0.2">
      <c r="A17" s="368" t="s">
        <v>100</v>
      </c>
      <c r="B17" s="369" t="s">
        <v>99</v>
      </c>
      <c r="C17" s="340" t="str">
        <f>IF('Total établissement'!$I$536&lt;&gt;"",'Total établissement'!$I$429,'Total étab automatique'!$I$429)</f>
        <v/>
      </c>
      <c r="D17" s="358"/>
      <c r="E17" s="358"/>
      <c r="F17" s="358"/>
      <c r="G17" s="358"/>
      <c r="H17" s="358"/>
      <c r="I17" s="358"/>
    </row>
    <row r="18" spans="1:9" x14ac:dyDescent="0.2">
      <c r="A18" s="368" t="s">
        <v>101</v>
      </c>
      <c r="B18" s="369" t="s">
        <v>486</v>
      </c>
      <c r="C18" s="340" t="str">
        <f>IF('Total établissement'!$I$536&lt;&gt;"",'Total établissement'!$I$457,'Total étab automatique'!$I$457)</f>
        <v/>
      </c>
      <c r="D18" s="358"/>
      <c r="E18" s="358"/>
      <c r="F18" s="358"/>
      <c r="G18" s="358"/>
      <c r="H18" s="358"/>
      <c r="I18" s="358"/>
    </row>
    <row r="19" spans="1:9" x14ac:dyDescent="0.2">
      <c r="A19" s="368" t="s">
        <v>178</v>
      </c>
      <c r="B19" s="369" t="s">
        <v>63</v>
      </c>
      <c r="C19" s="340" t="str">
        <f>IF('Total établissement'!$I$536&lt;&gt;"",'Total établissement'!$I$505,'Total étab automatique'!$I$505)</f>
        <v/>
      </c>
      <c r="D19" s="358"/>
      <c r="E19" s="358"/>
      <c r="F19" s="358"/>
      <c r="G19" s="358"/>
      <c r="H19" s="358"/>
      <c r="I19" s="358"/>
    </row>
    <row r="20" spans="1:9" x14ac:dyDescent="0.2">
      <c r="A20" s="368" t="s">
        <v>359</v>
      </c>
      <c r="B20" s="369" t="s">
        <v>360</v>
      </c>
      <c r="C20" s="340" t="str">
        <f>IF('Total établissement'!$I$536&lt;&gt;"",'Total établissement'!$I$518,'Total étab automatique'!$I$518)</f>
        <v/>
      </c>
      <c r="D20" s="358"/>
      <c r="E20" s="358"/>
      <c r="F20" s="358"/>
      <c r="G20" s="358"/>
      <c r="H20" s="358"/>
      <c r="I20" s="358"/>
    </row>
    <row r="21" spans="1:9" x14ac:dyDescent="0.2">
      <c r="A21" s="374" t="s">
        <v>701</v>
      </c>
      <c r="B21" s="375" t="s">
        <v>569</v>
      </c>
      <c r="C21" s="340" t="e">
        <f>IF('Total établissement'!$I$536&lt;&gt;"",'Total établissement'!$I$457+'Total établissement'!$I$505+'Total établissement'!$I$518+'Total établissement'!$I$520,'Total étab automatique'!$I$457+'Total étab automatique'!$I$505+'Total étab automatique'!$I$518+'Total étab automatique'!$I$520)</f>
        <v>#VALUE!</v>
      </c>
      <c r="D21" s="358"/>
      <c r="E21" s="358"/>
      <c r="F21" s="358"/>
      <c r="G21" s="358"/>
      <c r="H21" s="358"/>
      <c r="I21" s="358"/>
    </row>
    <row r="22" spans="1:9" x14ac:dyDescent="0.2">
      <c r="A22" s="368" t="s">
        <v>180</v>
      </c>
      <c r="B22" s="369" t="s">
        <v>540</v>
      </c>
      <c r="C22" s="340" t="str">
        <f>IF('Total établissement'!$I$536&lt;&gt;"",'Total établissement'!$I$508,'Total étab automatique'!$I$508)</f>
        <v/>
      </c>
      <c r="D22" s="359"/>
      <c r="E22" s="359"/>
      <c r="F22" s="359"/>
      <c r="G22" s="359"/>
      <c r="H22" s="359"/>
      <c r="I22" s="359"/>
    </row>
    <row r="23" spans="1:9" x14ac:dyDescent="0.2">
      <c r="A23" s="368" t="s">
        <v>177</v>
      </c>
      <c r="B23" s="369" t="s">
        <v>541</v>
      </c>
      <c r="C23" s="340" t="str">
        <f>IF('Total établissement'!$I$536&lt;&gt;"",'Total établissement'!$I$497,'Total étab automatique'!$I$497)</f>
        <v/>
      </c>
      <c r="D23" s="359"/>
      <c r="E23" s="359"/>
      <c r="F23" s="359"/>
      <c r="G23" s="359"/>
      <c r="H23" s="359"/>
      <c r="I23" s="359"/>
    </row>
    <row r="24" spans="1:9" x14ac:dyDescent="0.2">
      <c r="A24" s="368" t="s">
        <v>152</v>
      </c>
      <c r="B24" s="369" t="s">
        <v>542</v>
      </c>
      <c r="C24" s="340" t="str">
        <f>IF('Total établissement'!$I$536&lt;&gt;"",'Total établissement'!$I$267,'Total étab automatique'!$I$267)</f>
        <v/>
      </c>
      <c r="D24" s="359"/>
      <c r="E24" s="359"/>
      <c r="F24" s="359"/>
      <c r="G24" s="359"/>
      <c r="H24" s="359"/>
      <c r="I24" s="359"/>
    </row>
    <row r="25" spans="1:9" x14ac:dyDescent="0.2">
      <c r="A25" s="376" t="s">
        <v>543</v>
      </c>
      <c r="B25" s="377" t="s">
        <v>505</v>
      </c>
      <c r="C25" s="340" t="str">
        <f>IF('Total établissement'!$I$536&lt;&gt;"",'Total établissement'!$I$482,'Total étab automatique'!$I$482)</f>
        <v/>
      </c>
      <c r="D25" s="359"/>
      <c r="E25" s="359"/>
      <c r="F25" s="359"/>
      <c r="G25" s="359"/>
      <c r="H25" s="359"/>
      <c r="I25" s="359"/>
    </row>
    <row r="26" spans="1:9" x14ac:dyDescent="0.2">
      <c r="A26" s="349" t="s">
        <v>544</v>
      </c>
      <c r="B26" s="301" t="s">
        <v>545</v>
      </c>
      <c r="C26" s="357" t="str">
        <f>IF('Total établissement'!$I$536&lt;&gt;"",'Total établissement'!$I$535,'Total étab automatique'!$I$535)</f>
        <v/>
      </c>
      <c r="D26" s="358"/>
      <c r="E26" s="358"/>
      <c r="F26" s="358"/>
      <c r="G26" s="358"/>
      <c r="H26" s="358"/>
      <c r="I26" s="358"/>
    </row>
    <row r="27" spans="1:9" x14ac:dyDescent="0.2">
      <c r="A27" s="302"/>
      <c r="B27" s="300" t="s">
        <v>391</v>
      </c>
      <c r="C27" s="261" t="str">
        <f>IF('Total établissement'!$I$536&lt;&gt;"",'Total établissement'!$I$536,'Total étab automatique'!$I$536)</f>
        <v/>
      </c>
      <c r="D27" s="350"/>
      <c r="E27" s="350"/>
      <c r="F27" s="350"/>
      <c r="G27" s="350"/>
      <c r="H27" s="350"/>
      <c r="I27" s="350"/>
    </row>
    <row r="28" spans="1:9" x14ac:dyDescent="0.2">
      <c r="A28" s="326"/>
      <c r="B28" s="364" t="s">
        <v>696</v>
      </c>
      <c r="C28" s="327"/>
    </row>
    <row r="29" spans="1:9" x14ac:dyDescent="0.2">
      <c r="A29" s="326"/>
      <c r="B29" s="327"/>
      <c r="C29" s="327"/>
    </row>
    <row r="30" spans="1:9" x14ac:dyDescent="0.2">
      <c r="A30" s="229" t="s">
        <v>547</v>
      </c>
      <c r="G30" s="444"/>
    </row>
    <row r="32" spans="1:9" x14ac:dyDescent="0.2">
      <c r="C32" s="575" t="s">
        <v>431</v>
      </c>
      <c r="D32" s="575"/>
      <c r="E32" s="575"/>
      <c r="F32" s="575"/>
      <c r="G32" s="575"/>
      <c r="H32" s="575"/>
      <c r="I32" s="575"/>
    </row>
    <row r="33" spans="1:9" ht="13.5" customHeight="1" x14ac:dyDescent="0.2">
      <c r="A33" s="260" t="s">
        <v>382</v>
      </c>
      <c r="B33" s="260" t="s">
        <v>383</v>
      </c>
      <c r="C33" s="306">
        <v>2023</v>
      </c>
      <c r="D33" s="306">
        <v>2022</v>
      </c>
      <c r="E33" s="306">
        <v>2021</v>
      </c>
      <c r="F33" s="306">
        <v>2020</v>
      </c>
      <c r="G33" s="306">
        <v>2019</v>
      </c>
      <c r="H33" s="306">
        <v>2018</v>
      </c>
      <c r="I33" s="306">
        <v>2017</v>
      </c>
    </row>
    <row r="34" spans="1:9" ht="13.5" customHeight="1" x14ac:dyDescent="0.2">
      <c r="A34" s="479" t="s">
        <v>123</v>
      </c>
      <c r="B34" s="299" t="s">
        <v>5</v>
      </c>
      <c r="C34" s="243" t="str">
        <f>Médecine!$I$62</f>
        <v/>
      </c>
      <c r="D34" s="298"/>
      <c r="E34" s="298"/>
      <c r="F34" s="298"/>
      <c r="G34" s="298"/>
      <c r="H34" s="298"/>
      <c r="I34" s="298"/>
    </row>
    <row r="35" spans="1:9" x14ac:dyDescent="0.2">
      <c r="A35" s="348" t="s">
        <v>125</v>
      </c>
      <c r="B35" s="299" t="s">
        <v>502</v>
      </c>
      <c r="C35" s="243" t="str">
        <f>Médecine!$I$75</f>
        <v/>
      </c>
      <c r="D35" s="298"/>
      <c r="E35" s="298"/>
      <c r="F35" s="298"/>
      <c r="G35" s="298"/>
      <c r="H35" s="298"/>
      <c r="I35" s="298"/>
    </row>
    <row r="36" spans="1:9" x14ac:dyDescent="0.2">
      <c r="A36" s="368" t="s">
        <v>128</v>
      </c>
      <c r="B36" s="369" t="s">
        <v>533</v>
      </c>
      <c r="C36" s="337" t="str">
        <f>Médecine!$I$92</f>
        <v/>
      </c>
      <c r="D36" s="298"/>
      <c r="E36" s="298"/>
      <c r="F36" s="298"/>
      <c r="G36" s="298"/>
      <c r="H36" s="298"/>
      <c r="I36" s="298"/>
    </row>
    <row r="37" spans="1:9" x14ac:dyDescent="0.2">
      <c r="A37" s="368" t="s">
        <v>462</v>
      </c>
      <c r="B37" s="369" t="s">
        <v>461</v>
      </c>
      <c r="C37" s="337" t="str">
        <f>Médecine!$I$99</f>
        <v/>
      </c>
      <c r="D37" s="298"/>
      <c r="E37" s="298"/>
      <c r="F37" s="298"/>
      <c r="G37" s="298"/>
      <c r="H37" s="298"/>
      <c r="I37" s="298"/>
    </row>
    <row r="38" spans="1:9" ht="24" x14ac:dyDescent="0.2">
      <c r="A38" s="402" t="s">
        <v>699</v>
      </c>
      <c r="B38" s="370" t="s">
        <v>18</v>
      </c>
      <c r="C38" s="340" t="str">
        <f>Médecine!$I$203</f>
        <v/>
      </c>
      <c r="D38" s="358"/>
      <c r="E38" s="358"/>
      <c r="F38" s="358"/>
      <c r="G38" s="358"/>
      <c r="H38" s="358"/>
      <c r="I38" s="358"/>
    </row>
    <row r="39" spans="1:9" ht="24" x14ac:dyDescent="0.2">
      <c r="A39" s="371" t="s">
        <v>539</v>
      </c>
      <c r="B39" s="372" t="s">
        <v>404</v>
      </c>
      <c r="C39" s="344" t="str">
        <f>Médecine!$I$171</f>
        <v/>
      </c>
      <c r="D39" s="325"/>
      <c r="E39" s="325"/>
      <c r="F39" s="325"/>
      <c r="G39" s="325"/>
      <c r="H39" s="325"/>
      <c r="I39" s="325"/>
    </row>
    <row r="40" spans="1:9" x14ac:dyDescent="0.2">
      <c r="A40" s="371" t="s">
        <v>138</v>
      </c>
      <c r="B40" s="372" t="s">
        <v>19</v>
      </c>
      <c r="C40" s="344" t="str">
        <f>Médecine!$I$177</f>
        <v/>
      </c>
      <c r="D40" s="325"/>
      <c r="E40" s="325"/>
      <c r="F40" s="325"/>
      <c r="G40" s="325"/>
      <c r="H40" s="325"/>
      <c r="I40" s="325"/>
    </row>
    <row r="41" spans="1:9" x14ac:dyDescent="0.2">
      <c r="A41" s="371" t="s">
        <v>139</v>
      </c>
      <c r="B41" s="372" t="s">
        <v>21</v>
      </c>
      <c r="C41" s="344" t="str">
        <f>Médecine!$I$183</f>
        <v/>
      </c>
      <c r="D41" s="325"/>
      <c r="E41" s="325"/>
      <c r="F41" s="325"/>
      <c r="G41" s="325"/>
      <c r="H41" s="325"/>
      <c r="I41" s="325"/>
    </row>
    <row r="42" spans="1:9" ht="24" x14ac:dyDescent="0.2">
      <c r="A42" s="403" t="s">
        <v>702</v>
      </c>
      <c r="B42" s="373" t="s">
        <v>700</v>
      </c>
      <c r="C42" s="344" t="str">
        <f>Médecine!$I$201</f>
        <v/>
      </c>
      <c r="D42" s="325"/>
      <c r="E42" s="325"/>
      <c r="F42" s="325"/>
      <c r="G42" s="325"/>
      <c r="H42" s="325"/>
      <c r="I42" s="325"/>
    </row>
    <row r="43" spans="1:9" x14ac:dyDescent="0.2">
      <c r="A43" s="368" t="s">
        <v>88</v>
      </c>
      <c r="B43" s="370" t="s">
        <v>87</v>
      </c>
      <c r="C43" s="340" t="str">
        <f>Médecine!$I$234</f>
        <v/>
      </c>
      <c r="D43" s="358"/>
      <c r="E43" s="358"/>
      <c r="F43" s="358"/>
      <c r="G43" s="358"/>
      <c r="H43" s="358"/>
      <c r="I43" s="358"/>
    </row>
    <row r="44" spans="1:9" x14ac:dyDescent="0.2">
      <c r="A44" s="368" t="s">
        <v>100</v>
      </c>
      <c r="B44" s="369" t="s">
        <v>99</v>
      </c>
      <c r="C44" s="337" t="str">
        <f>Médecine!$I$429</f>
        <v/>
      </c>
      <c r="D44" s="358"/>
      <c r="E44" s="358"/>
      <c r="F44" s="358"/>
      <c r="G44" s="358"/>
      <c r="H44" s="358"/>
      <c r="I44" s="358"/>
    </row>
    <row r="45" spans="1:9" x14ac:dyDescent="0.2">
      <c r="A45" s="368" t="s">
        <v>101</v>
      </c>
      <c r="B45" s="369" t="s">
        <v>486</v>
      </c>
      <c r="C45" s="337" t="str">
        <f>Médecine!$I$457</f>
        <v/>
      </c>
      <c r="D45" s="358"/>
      <c r="E45" s="358"/>
      <c r="F45" s="358"/>
      <c r="G45" s="358"/>
      <c r="H45" s="358"/>
      <c r="I45" s="358"/>
    </row>
    <row r="46" spans="1:9" x14ac:dyDescent="0.2">
      <c r="A46" s="368" t="s">
        <v>178</v>
      </c>
      <c r="B46" s="369" t="s">
        <v>63</v>
      </c>
      <c r="C46" s="337" t="str">
        <f>Médecine!$I$505</f>
        <v/>
      </c>
      <c r="D46" s="358"/>
      <c r="E46" s="358"/>
      <c r="F46" s="358"/>
      <c r="G46" s="358"/>
      <c r="H46" s="358"/>
      <c r="I46" s="358"/>
    </row>
    <row r="47" spans="1:9" x14ac:dyDescent="0.2">
      <c r="A47" s="368" t="s">
        <v>359</v>
      </c>
      <c r="B47" s="369" t="s">
        <v>360</v>
      </c>
      <c r="C47" s="337" t="str">
        <f>Médecine!$I$518</f>
        <v/>
      </c>
      <c r="D47" s="358"/>
      <c r="E47" s="358"/>
      <c r="F47" s="358"/>
      <c r="G47" s="358"/>
      <c r="H47" s="358"/>
      <c r="I47" s="358"/>
    </row>
    <row r="48" spans="1:9" x14ac:dyDescent="0.2">
      <c r="A48" s="374" t="s">
        <v>701</v>
      </c>
      <c r="B48" s="375" t="s">
        <v>569</v>
      </c>
      <c r="C48" s="337" t="str">
        <f>IF(Médecine!$I$536="","",Médecine!$I$457+Médecine!$I$505+Médecine!$I$518+Médecine!$I$520)</f>
        <v/>
      </c>
      <c r="D48" s="358"/>
      <c r="E48" s="358"/>
      <c r="F48" s="358"/>
      <c r="G48" s="358"/>
      <c r="H48" s="358"/>
      <c r="I48" s="358"/>
    </row>
    <row r="49" spans="1:9" x14ac:dyDescent="0.2">
      <c r="A49" s="368" t="s">
        <v>180</v>
      </c>
      <c r="B49" s="369" t="s">
        <v>540</v>
      </c>
      <c r="C49" s="337" t="str">
        <f>Médecine!$I$508</f>
        <v/>
      </c>
      <c r="D49" s="359"/>
      <c r="E49" s="359"/>
      <c r="F49" s="359"/>
      <c r="G49" s="359"/>
      <c r="H49" s="359"/>
      <c r="I49" s="359"/>
    </row>
    <row r="50" spans="1:9" x14ac:dyDescent="0.2">
      <c r="A50" s="368" t="s">
        <v>177</v>
      </c>
      <c r="B50" s="369" t="s">
        <v>541</v>
      </c>
      <c r="C50" s="337" t="str">
        <f>Médecine!$I$497</f>
        <v/>
      </c>
      <c r="D50" s="359"/>
      <c r="E50" s="359"/>
      <c r="F50" s="359"/>
      <c r="G50" s="359"/>
      <c r="H50" s="359"/>
      <c r="I50" s="359"/>
    </row>
    <row r="51" spans="1:9" x14ac:dyDescent="0.2">
      <c r="A51" s="368" t="s">
        <v>152</v>
      </c>
      <c r="B51" s="369" t="s">
        <v>542</v>
      </c>
      <c r="C51" s="337" t="str">
        <f>Médecine!$I$267</f>
        <v/>
      </c>
      <c r="D51" s="359"/>
      <c r="E51" s="359"/>
      <c r="F51" s="359"/>
      <c r="G51" s="359"/>
      <c r="H51" s="359"/>
      <c r="I51" s="359"/>
    </row>
    <row r="52" spans="1:9" x14ac:dyDescent="0.2">
      <c r="A52" s="376" t="s">
        <v>543</v>
      </c>
      <c r="B52" s="377" t="s">
        <v>505</v>
      </c>
      <c r="C52" s="337" t="str">
        <f>Médecine!$I$482</f>
        <v/>
      </c>
      <c r="D52" s="359"/>
      <c r="E52" s="359"/>
      <c r="F52" s="359"/>
      <c r="G52" s="359"/>
      <c r="H52" s="359"/>
      <c r="I52" s="359"/>
    </row>
    <row r="53" spans="1:9" x14ac:dyDescent="0.2">
      <c r="A53" s="349" t="s">
        <v>544</v>
      </c>
      <c r="B53" s="301" t="s">
        <v>545</v>
      </c>
      <c r="C53" s="243" t="str">
        <f>Médecine!$I$535</f>
        <v/>
      </c>
      <c r="D53" s="358"/>
      <c r="E53" s="358"/>
      <c r="F53" s="358"/>
      <c r="G53" s="358"/>
      <c r="H53" s="358"/>
      <c r="I53" s="358"/>
    </row>
    <row r="54" spans="1:9" x14ac:dyDescent="0.2">
      <c r="A54" s="302"/>
      <c r="B54" s="300" t="s">
        <v>391</v>
      </c>
      <c r="C54" s="261" t="str">
        <f>Médecine!$I$536</f>
        <v/>
      </c>
      <c r="D54" s="350"/>
      <c r="E54" s="351"/>
      <c r="F54" s="351"/>
      <c r="G54" s="351"/>
      <c r="H54" s="351"/>
      <c r="I54" s="351"/>
    </row>
    <row r="55" spans="1:9" x14ac:dyDescent="0.2">
      <c r="B55" s="364" t="s">
        <v>696</v>
      </c>
      <c r="C55" s="320"/>
    </row>
    <row r="56" spans="1:9" x14ac:dyDescent="0.2">
      <c r="A56" s="229" t="s">
        <v>548</v>
      </c>
      <c r="G56" s="444"/>
    </row>
    <row r="58" spans="1:9" x14ac:dyDescent="0.2">
      <c r="C58" s="575" t="s">
        <v>431</v>
      </c>
      <c r="D58" s="575"/>
      <c r="E58" s="575"/>
      <c r="F58" s="575"/>
      <c r="G58" s="575"/>
      <c r="H58" s="575"/>
      <c r="I58" s="575"/>
    </row>
    <row r="59" spans="1:9" x14ac:dyDescent="0.2">
      <c r="A59" s="260" t="s">
        <v>382</v>
      </c>
      <c r="B59" s="260" t="s">
        <v>383</v>
      </c>
      <c r="C59" s="306">
        <v>2023</v>
      </c>
      <c r="D59" s="306">
        <v>2022</v>
      </c>
      <c r="E59" s="306">
        <v>2021</v>
      </c>
      <c r="F59" s="306">
        <v>2020</v>
      </c>
      <c r="G59" s="306">
        <v>2019</v>
      </c>
      <c r="H59" s="306">
        <v>2018</v>
      </c>
      <c r="I59" s="306">
        <v>2017</v>
      </c>
    </row>
    <row r="60" spans="1:9" x14ac:dyDescent="0.2">
      <c r="A60" s="479" t="s">
        <v>123</v>
      </c>
      <c r="B60" s="299" t="s">
        <v>5</v>
      </c>
      <c r="C60" s="243" t="str">
        <f>Chirurgie!$I$62</f>
        <v/>
      </c>
      <c r="D60" s="298"/>
      <c r="E60" s="298"/>
      <c r="F60" s="298"/>
      <c r="G60" s="298"/>
      <c r="H60" s="298"/>
      <c r="I60" s="298"/>
    </row>
    <row r="61" spans="1:9" x14ac:dyDescent="0.2">
      <c r="A61" s="348" t="s">
        <v>125</v>
      </c>
      <c r="B61" s="299" t="s">
        <v>502</v>
      </c>
      <c r="C61" s="243" t="str">
        <f>Chirurgie!$I$75</f>
        <v/>
      </c>
      <c r="D61" s="298"/>
      <c r="E61" s="298"/>
      <c r="F61" s="298"/>
      <c r="G61" s="298"/>
      <c r="H61" s="298"/>
      <c r="I61" s="298"/>
    </row>
    <row r="62" spans="1:9" x14ac:dyDescent="0.2">
      <c r="A62" s="368" t="s">
        <v>128</v>
      </c>
      <c r="B62" s="369" t="s">
        <v>533</v>
      </c>
      <c r="C62" s="337" t="str">
        <f>Chirurgie!$I$92</f>
        <v/>
      </c>
      <c r="D62" s="298"/>
      <c r="E62" s="298"/>
      <c r="F62" s="298"/>
      <c r="G62" s="298"/>
      <c r="H62" s="298"/>
      <c r="I62" s="298"/>
    </row>
    <row r="63" spans="1:9" x14ac:dyDescent="0.2">
      <c r="A63" s="368" t="s">
        <v>462</v>
      </c>
      <c r="B63" s="369" t="s">
        <v>461</v>
      </c>
      <c r="C63" s="337" t="str">
        <f>Chirurgie!$I$99</f>
        <v/>
      </c>
      <c r="D63" s="298"/>
      <c r="E63" s="298"/>
      <c r="F63" s="298"/>
      <c r="G63" s="298"/>
      <c r="H63" s="298"/>
      <c r="I63" s="298"/>
    </row>
    <row r="64" spans="1:9" ht="24" x14ac:dyDescent="0.2">
      <c r="A64" s="402" t="s">
        <v>699</v>
      </c>
      <c r="B64" s="370" t="s">
        <v>18</v>
      </c>
      <c r="C64" s="340" t="str">
        <f>Chirurgie!$I$203</f>
        <v/>
      </c>
      <c r="D64" s="358"/>
      <c r="E64" s="358"/>
      <c r="F64" s="358"/>
      <c r="G64" s="358"/>
      <c r="H64" s="358"/>
      <c r="I64" s="358"/>
    </row>
    <row r="65" spans="1:9" ht="24" x14ac:dyDescent="0.2">
      <c r="A65" s="371" t="s">
        <v>539</v>
      </c>
      <c r="B65" s="372" t="s">
        <v>404</v>
      </c>
      <c r="C65" s="344" t="str">
        <f>Chirurgie!$I$171</f>
        <v/>
      </c>
      <c r="D65" s="325"/>
      <c r="E65" s="325"/>
      <c r="F65" s="325"/>
      <c r="G65" s="325"/>
      <c r="H65" s="325"/>
      <c r="I65" s="325"/>
    </row>
    <row r="66" spans="1:9" x14ac:dyDescent="0.2">
      <c r="A66" s="371" t="s">
        <v>138</v>
      </c>
      <c r="B66" s="372" t="s">
        <v>19</v>
      </c>
      <c r="C66" s="344" t="str">
        <f>Chirurgie!$I$177</f>
        <v/>
      </c>
      <c r="D66" s="325"/>
      <c r="E66" s="325"/>
      <c r="F66" s="325"/>
      <c r="G66" s="325"/>
      <c r="H66" s="325"/>
      <c r="I66" s="325"/>
    </row>
    <row r="67" spans="1:9" x14ac:dyDescent="0.2">
      <c r="A67" s="371" t="s">
        <v>139</v>
      </c>
      <c r="B67" s="372" t="s">
        <v>21</v>
      </c>
      <c r="C67" s="344" t="str">
        <f>Chirurgie!$I$183</f>
        <v/>
      </c>
      <c r="D67" s="325"/>
      <c r="E67" s="325"/>
      <c r="F67" s="325"/>
      <c r="G67" s="325"/>
      <c r="H67" s="325"/>
      <c r="I67" s="325"/>
    </row>
    <row r="68" spans="1:9" ht="24" x14ac:dyDescent="0.2">
      <c r="A68" s="403" t="s">
        <v>702</v>
      </c>
      <c r="B68" s="373" t="s">
        <v>700</v>
      </c>
      <c r="C68" s="344" t="str">
        <f>Chirurgie!$I$201</f>
        <v/>
      </c>
      <c r="D68" s="325"/>
      <c r="E68" s="325"/>
      <c r="F68" s="325"/>
      <c r="G68" s="325"/>
      <c r="H68" s="325"/>
      <c r="I68" s="325"/>
    </row>
    <row r="69" spans="1:9" x14ac:dyDescent="0.2">
      <c r="A69" s="368" t="s">
        <v>88</v>
      </c>
      <c r="B69" s="370" t="s">
        <v>87</v>
      </c>
      <c r="C69" s="340" t="str">
        <f>Chirurgie!$I$234</f>
        <v/>
      </c>
      <c r="D69" s="358"/>
      <c r="E69" s="358"/>
      <c r="F69" s="358"/>
      <c r="G69" s="358"/>
      <c r="H69" s="358"/>
      <c r="I69" s="358"/>
    </row>
    <row r="70" spans="1:9" x14ac:dyDescent="0.2">
      <c r="A70" s="368" t="s">
        <v>100</v>
      </c>
      <c r="B70" s="369" t="s">
        <v>99</v>
      </c>
      <c r="C70" s="337" t="str">
        <f>Chirurgie!$I$429</f>
        <v/>
      </c>
      <c r="D70" s="358"/>
      <c r="E70" s="358"/>
      <c r="F70" s="358"/>
      <c r="G70" s="358"/>
      <c r="H70" s="358"/>
      <c r="I70" s="358"/>
    </row>
    <row r="71" spans="1:9" x14ac:dyDescent="0.2">
      <c r="A71" s="368" t="s">
        <v>101</v>
      </c>
      <c r="B71" s="369" t="s">
        <v>486</v>
      </c>
      <c r="C71" s="337" t="str">
        <f>Chirurgie!$I$457</f>
        <v/>
      </c>
      <c r="D71" s="358"/>
      <c r="E71" s="358"/>
      <c r="F71" s="358"/>
      <c r="G71" s="358"/>
      <c r="H71" s="358"/>
      <c r="I71" s="358"/>
    </row>
    <row r="72" spans="1:9" x14ac:dyDescent="0.2">
      <c r="A72" s="368" t="s">
        <v>178</v>
      </c>
      <c r="B72" s="369" t="s">
        <v>63</v>
      </c>
      <c r="C72" s="337" t="str">
        <f>Chirurgie!$I$505</f>
        <v/>
      </c>
      <c r="D72" s="358"/>
      <c r="E72" s="358"/>
      <c r="F72" s="358"/>
      <c r="G72" s="358"/>
      <c r="H72" s="358"/>
      <c r="I72" s="358"/>
    </row>
    <row r="73" spans="1:9" x14ac:dyDescent="0.2">
      <c r="A73" s="368" t="s">
        <v>359</v>
      </c>
      <c r="B73" s="369" t="s">
        <v>360</v>
      </c>
      <c r="C73" s="337" t="str">
        <f>Chirurgie!$I$518</f>
        <v/>
      </c>
      <c r="D73" s="358"/>
      <c r="E73" s="358"/>
      <c r="F73" s="358"/>
      <c r="G73" s="358"/>
      <c r="H73" s="358"/>
      <c r="I73" s="358"/>
    </row>
    <row r="74" spans="1:9" x14ac:dyDescent="0.2">
      <c r="A74" s="374" t="s">
        <v>701</v>
      </c>
      <c r="B74" s="375" t="s">
        <v>569</v>
      </c>
      <c r="C74" s="337" t="str">
        <f>IF(Chirurgie!$I$536="","",Chirurgie!$I$457+Chirurgie!$I$505+Chirurgie!$I$518+Chirurgie!$I$520)</f>
        <v/>
      </c>
      <c r="D74" s="358"/>
      <c r="E74" s="358"/>
      <c r="F74" s="358"/>
      <c r="G74" s="358"/>
      <c r="H74" s="358"/>
      <c r="I74" s="358"/>
    </row>
    <row r="75" spans="1:9" x14ac:dyDescent="0.2">
      <c r="A75" s="368" t="s">
        <v>180</v>
      </c>
      <c r="B75" s="369" t="s">
        <v>540</v>
      </c>
      <c r="C75" s="337" t="str">
        <f>Chirurgie!$I$508</f>
        <v/>
      </c>
      <c r="D75" s="359"/>
      <c r="E75" s="359"/>
      <c r="F75" s="359"/>
      <c r="G75" s="359"/>
      <c r="H75" s="359"/>
      <c r="I75" s="359"/>
    </row>
    <row r="76" spans="1:9" x14ac:dyDescent="0.2">
      <c r="A76" s="368" t="s">
        <v>177</v>
      </c>
      <c r="B76" s="369" t="s">
        <v>541</v>
      </c>
      <c r="C76" s="337" t="str">
        <f>Chirurgie!$I$497</f>
        <v/>
      </c>
      <c r="D76" s="359"/>
      <c r="E76" s="359"/>
      <c r="F76" s="359"/>
      <c r="G76" s="359"/>
      <c r="H76" s="359"/>
      <c r="I76" s="359"/>
    </row>
    <row r="77" spans="1:9" x14ac:dyDescent="0.2">
      <c r="A77" s="368" t="s">
        <v>152</v>
      </c>
      <c r="B77" s="369" t="s">
        <v>542</v>
      </c>
      <c r="C77" s="337" t="str">
        <f>Chirurgie!$I$267</f>
        <v/>
      </c>
      <c r="D77" s="359"/>
      <c r="E77" s="359"/>
      <c r="F77" s="359"/>
      <c r="G77" s="359"/>
      <c r="H77" s="359"/>
      <c r="I77" s="359"/>
    </row>
    <row r="78" spans="1:9" x14ac:dyDescent="0.2">
      <c r="A78" s="376" t="s">
        <v>543</v>
      </c>
      <c r="B78" s="377" t="s">
        <v>505</v>
      </c>
      <c r="C78" s="337" t="str">
        <f>Chirurgie!$I$482</f>
        <v/>
      </c>
      <c r="D78" s="359"/>
      <c r="E78" s="359"/>
      <c r="F78" s="359"/>
      <c r="G78" s="359"/>
      <c r="H78" s="359"/>
      <c r="I78" s="359"/>
    </row>
    <row r="79" spans="1:9" x14ac:dyDescent="0.2">
      <c r="A79" s="349" t="s">
        <v>544</v>
      </c>
      <c r="B79" s="301" t="s">
        <v>545</v>
      </c>
      <c r="C79" s="243" t="str">
        <f>Chirurgie!$I$535</f>
        <v/>
      </c>
      <c r="D79" s="358"/>
      <c r="E79" s="358"/>
      <c r="F79" s="358"/>
      <c r="G79" s="358"/>
      <c r="H79" s="358"/>
      <c r="I79" s="358"/>
    </row>
    <row r="80" spans="1:9" x14ac:dyDescent="0.2">
      <c r="A80" s="352"/>
      <c r="B80" s="300" t="s">
        <v>391</v>
      </c>
      <c r="C80" s="261" t="str">
        <f>Chirurgie!$I$536</f>
        <v/>
      </c>
      <c r="D80" s="350"/>
      <c r="E80" s="351"/>
      <c r="F80" s="351"/>
      <c r="G80" s="351"/>
      <c r="H80" s="351"/>
      <c r="I80" s="351"/>
    </row>
    <row r="81" spans="1:9" x14ac:dyDescent="0.2">
      <c r="A81" s="313"/>
      <c r="B81" s="364" t="s">
        <v>696</v>
      </c>
      <c r="C81" s="314"/>
      <c r="D81" s="314"/>
      <c r="E81" s="314"/>
      <c r="F81" s="314"/>
    </row>
    <row r="83" spans="1:9" x14ac:dyDescent="0.2">
      <c r="A83" s="229" t="s">
        <v>549</v>
      </c>
      <c r="G83" s="444"/>
    </row>
    <row r="85" spans="1:9" x14ac:dyDescent="0.2">
      <c r="C85" s="575" t="s">
        <v>431</v>
      </c>
      <c r="D85" s="575"/>
      <c r="E85" s="575"/>
      <c r="F85" s="575"/>
      <c r="G85" s="575"/>
      <c r="H85" s="575"/>
      <c r="I85" s="575"/>
    </row>
    <row r="86" spans="1:9" x14ac:dyDescent="0.2">
      <c r="A86" s="260" t="s">
        <v>382</v>
      </c>
      <c r="B86" s="260" t="s">
        <v>383</v>
      </c>
      <c r="C86" s="306">
        <v>2023</v>
      </c>
      <c r="D86" s="306">
        <v>2022</v>
      </c>
      <c r="E86" s="306">
        <v>2021</v>
      </c>
      <c r="F86" s="306">
        <v>2020</v>
      </c>
      <c r="G86" s="306">
        <v>2019</v>
      </c>
      <c r="H86" s="306">
        <v>2018</v>
      </c>
      <c r="I86" s="306">
        <v>2017</v>
      </c>
    </row>
    <row r="87" spans="1:9" x14ac:dyDescent="0.2">
      <c r="A87" s="479" t="s">
        <v>123</v>
      </c>
      <c r="B87" s="299" t="s">
        <v>5</v>
      </c>
      <c r="C87" s="243" t="str">
        <f>Réanimation!$I$62</f>
        <v/>
      </c>
      <c r="D87" s="298"/>
      <c r="E87" s="298"/>
      <c r="F87" s="298"/>
      <c r="G87" s="298"/>
      <c r="H87" s="298"/>
      <c r="I87" s="298"/>
    </row>
    <row r="88" spans="1:9" x14ac:dyDescent="0.2">
      <c r="A88" s="348" t="s">
        <v>125</v>
      </c>
      <c r="B88" s="299" t="s">
        <v>502</v>
      </c>
      <c r="C88" s="243" t="str">
        <f>Réanimation!$I$75</f>
        <v/>
      </c>
      <c r="D88" s="298"/>
      <c r="E88" s="298"/>
      <c r="F88" s="298"/>
      <c r="G88" s="298"/>
      <c r="H88" s="298"/>
      <c r="I88" s="298"/>
    </row>
    <row r="89" spans="1:9" x14ac:dyDescent="0.2">
      <c r="A89" s="368" t="s">
        <v>128</v>
      </c>
      <c r="B89" s="369" t="s">
        <v>533</v>
      </c>
      <c r="C89" s="337" t="str">
        <f>Réanimation!$I$92</f>
        <v/>
      </c>
      <c r="D89" s="298"/>
      <c r="E89" s="298"/>
      <c r="F89" s="298"/>
      <c r="G89" s="298"/>
      <c r="H89" s="298"/>
      <c r="I89" s="298"/>
    </row>
    <row r="90" spans="1:9" x14ac:dyDescent="0.2">
      <c r="A90" s="368" t="s">
        <v>462</v>
      </c>
      <c r="B90" s="369" t="s">
        <v>461</v>
      </c>
      <c r="C90" s="337" t="str">
        <f>Réanimation!$I$99</f>
        <v/>
      </c>
      <c r="D90" s="298"/>
      <c r="E90" s="298"/>
      <c r="F90" s="298"/>
      <c r="G90" s="298"/>
      <c r="H90" s="298"/>
      <c r="I90" s="298"/>
    </row>
    <row r="91" spans="1:9" ht="24" x14ac:dyDescent="0.2">
      <c r="A91" s="402" t="s">
        <v>699</v>
      </c>
      <c r="B91" s="370" t="s">
        <v>18</v>
      </c>
      <c r="C91" s="340" t="str">
        <f>Réanimation!$I$203</f>
        <v/>
      </c>
      <c r="D91" s="358"/>
      <c r="E91" s="358"/>
      <c r="F91" s="358"/>
      <c r="G91" s="358"/>
      <c r="H91" s="358"/>
      <c r="I91" s="358"/>
    </row>
    <row r="92" spans="1:9" ht="24" x14ac:dyDescent="0.2">
      <c r="A92" s="371" t="s">
        <v>539</v>
      </c>
      <c r="B92" s="372" t="s">
        <v>404</v>
      </c>
      <c r="C92" s="344" t="str">
        <f>Réanimation!$I$171</f>
        <v/>
      </c>
      <c r="D92" s="325"/>
      <c r="E92" s="325"/>
      <c r="F92" s="325"/>
      <c r="G92" s="325"/>
      <c r="H92" s="325"/>
      <c r="I92" s="325"/>
    </row>
    <row r="93" spans="1:9" x14ac:dyDescent="0.2">
      <c r="A93" s="371" t="s">
        <v>138</v>
      </c>
      <c r="B93" s="372" t="s">
        <v>19</v>
      </c>
      <c r="C93" s="344" t="str">
        <f>Réanimation!$I$177</f>
        <v/>
      </c>
      <c r="D93" s="325"/>
      <c r="E93" s="325"/>
      <c r="F93" s="325"/>
      <c r="G93" s="325"/>
      <c r="H93" s="325"/>
      <c r="I93" s="325"/>
    </row>
    <row r="94" spans="1:9" x14ac:dyDescent="0.2">
      <c r="A94" s="371" t="s">
        <v>139</v>
      </c>
      <c r="B94" s="372" t="s">
        <v>21</v>
      </c>
      <c r="C94" s="344" t="str">
        <f>Réanimation!$I$183</f>
        <v/>
      </c>
      <c r="D94" s="325"/>
      <c r="E94" s="325"/>
      <c r="F94" s="325"/>
      <c r="G94" s="325"/>
      <c r="H94" s="325"/>
      <c r="I94" s="325"/>
    </row>
    <row r="95" spans="1:9" ht="24" x14ac:dyDescent="0.2">
      <c r="A95" s="403" t="s">
        <v>702</v>
      </c>
      <c r="B95" s="373" t="s">
        <v>700</v>
      </c>
      <c r="C95" s="344" t="str">
        <f>Réanimation!$I$201</f>
        <v/>
      </c>
      <c r="D95" s="325"/>
      <c r="E95" s="325"/>
      <c r="F95" s="325"/>
      <c r="G95" s="325"/>
      <c r="H95" s="325"/>
      <c r="I95" s="325"/>
    </row>
    <row r="96" spans="1:9" x14ac:dyDescent="0.2">
      <c r="A96" s="368" t="s">
        <v>88</v>
      </c>
      <c r="B96" s="370" t="s">
        <v>87</v>
      </c>
      <c r="C96" s="340" t="str">
        <f>Réanimation!$I$234</f>
        <v/>
      </c>
      <c r="D96" s="358"/>
      <c r="E96" s="358"/>
      <c r="F96" s="358"/>
      <c r="G96" s="358"/>
      <c r="H96" s="358"/>
      <c r="I96" s="358"/>
    </row>
    <row r="97" spans="1:10" x14ac:dyDescent="0.2">
      <c r="A97" s="368" t="s">
        <v>100</v>
      </c>
      <c r="B97" s="369" t="s">
        <v>99</v>
      </c>
      <c r="C97" s="337" t="str">
        <f>Réanimation!$I$429</f>
        <v/>
      </c>
      <c r="D97" s="358"/>
      <c r="E97" s="358"/>
      <c r="F97" s="358"/>
      <c r="G97" s="358"/>
      <c r="H97" s="358"/>
      <c r="I97" s="358"/>
    </row>
    <row r="98" spans="1:10" x14ac:dyDescent="0.2">
      <c r="A98" s="368" t="s">
        <v>101</v>
      </c>
      <c r="B98" s="369" t="s">
        <v>486</v>
      </c>
      <c r="C98" s="337" t="str">
        <f>Réanimation!$I$457</f>
        <v/>
      </c>
      <c r="D98" s="358"/>
      <c r="E98" s="358"/>
      <c r="F98" s="358"/>
      <c r="G98" s="358"/>
      <c r="H98" s="358"/>
      <c r="I98" s="358"/>
    </row>
    <row r="99" spans="1:10" x14ac:dyDescent="0.2">
      <c r="A99" s="368" t="s">
        <v>178</v>
      </c>
      <c r="B99" s="369" t="s">
        <v>63</v>
      </c>
      <c r="C99" s="337" t="str">
        <f>Réanimation!$I$505</f>
        <v/>
      </c>
      <c r="D99" s="358"/>
      <c r="E99" s="358"/>
      <c r="F99" s="358"/>
      <c r="G99" s="358"/>
      <c r="H99" s="358"/>
      <c r="I99" s="358"/>
    </row>
    <row r="100" spans="1:10" x14ac:dyDescent="0.2">
      <c r="A100" s="368" t="s">
        <v>359</v>
      </c>
      <c r="B100" s="369" t="s">
        <v>360</v>
      </c>
      <c r="C100" s="337" t="str">
        <f>Réanimation!$I$518</f>
        <v/>
      </c>
      <c r="D100" s="358"/>
      <c r="E100" s="358"/>
      <c r="F100" s="358"/>
      <c r="G100" s="358"/>
      <c r="H100" s="358"/>
      <c r="I100" s="358"/>
    </row>
    <row r="101" spans="1:10" x14ac:dyDescent="0.2">
      <c r="A101" s="374" t="s">
        <v>701</v>
      </c>
      <c r="B101" s="375" t="s">
        <v>569</v>
      </c>
      <c r="C101" s="337" t="str">
        <f>IF(Réanimation!$I$536="","",Réanimation!$I$457+Réanimation!$I$505+Réanimation!$I$518+Réanimation!$I$520)</f>
        <v/>
      </c>
      <c r="D101" s="358"/>
      <c r="E101" s="358"/>
      <c r="F101" s="358"/>
      <c r="G101" s="358"/>
      <c r="H101" s="358"/>
      <c r="I101" s="358"/>
    </row>
    <row r="102" spans="1:10" x14ac:dyDescent="0.2">
      <c r="A102" s="368" t="s">
        <v>180</v>
      </c>
      <c r="B102" s="369" t="s">
        <v>540</v>
      </c>
      <c r="C102" s="337" t="str">
        <f>Réanimation!$I$508</f>
        <v/>
      </c>
      <c r="D102" s="359"/>
      <c r="E102" s="359"/>
      <c r="F102" s="359"/>
      <c r="G102" s="359"/>
      <c r="H102" s="359"/>
      <c r="I102" s="359"/>
    </row>
    <row r="103" spans="1:10" x14ac:dyDescent="0.2">
      <c r="A103" s="368" t="s">
        <v>177</v>
      </c>
      <c r="B103" s="369" t="s">
        <v>541</v>
      </c>
      <c r="C103" s="337" t="str">
        <f>Réanimation!$I$497</f>
        <v/>
      </c>
      <c r="D103" s="359"/>
      <c r="E103" s="359"/>
      <c r="F103" s="359"/>
      <c r="G103" s="359"/>
      <c r="H103" s="359"/>
      <c r="I103" s="359"/>
    </row>
    <row r="104" spans="1:10" x14ac:dyDescent="0.2">
      <c r="A104" s="368" t="s">
        <v>152</v>
      </c>
      <c r="B104" s="369" t="s">
        <v>542</v>
      </c>
      <c r="C104" s="337" t="str">
        <f>Réanimation!$I$267</f>
        <v/>
      </c>
      <c r="D104" s="359"/>
      <c r="E104" s="359"/>
      <c r="F104" s="359"/>
      <c r="G104" s="359"/>
      <c r="H104" s="359"/>
      <c r="I104" s="359"/>
    </row>
    <row r="105" spans="1:10" x14ac:dyDescent="0.2">
      <c r="A105" s="376" t="s">
        <v>543</v>
      </c>
      <c r="B105" s="377" t="s">
        <v>505</v>
      </c>
      <c r="C105" s="337" t="str">
        <f>Réanimation!$I$482</f>
        <v/>
      </c>
      <c r="D105" s="359"/>
      <c r="E105" s="359"/>
      <c r="F105" s="359"/>
      <c r="G105" s="359"/>
      <c r="H105" s="359"/>
      <c r="I105" s="359"/>
    </row>
    <row r="106" spans="1:10" x14ac:dyDescent="0.2">
      <c r="A106" s="349" t="s">
        <v>544</v>
      </c>
      <c r="B106" s="301" t="s">
        <v>545</v>
      </c>
      <c r="C106" s="243" t="str">
        <f>Réanimation!$I$535</f>
        <v/>
      </c>
      <c r="D106" s="358"/>
      <c r="E106" s="358"/>
      <c r="F106" s="358"/>
      <c r="G106" s="358"/>
      <c r="H106" s="358"/>
      <c r="I106" s="358"/>
    </row>
    <row r="107" spans="1:10" x14ac:dyDescent="0.2">
      <c r="A107" s="352"/>
      <c r="B107" s="300" t="s">
        <v>391</v>
      </c>
      <c r="C107" s="261" t="str">
        <f>Réanimation!$I$536</f>
        <v/>
      </c>
      <c r="D107" s="350"/>
      <c r="E107" s="350"/>
      <c r="F107" s="350"/>
      <c r="G107" s="350"/>
      <c r="H107" s="350"/>
      <c r="I107" s="350"/>
    </row>
    <row r="108" spans="1:10" x14ac:dyDescent="0.2">
      <c r="A108" s="313"/>
      <c r="B108" s="364" t="s">
        <v>696</v>
      </c>
      <c r="C108" s="314"/>
      <c r="D108" s="314"/>
      <c r="E108" s="314"/>
      <c r="F108" s="314"/>
    </row>
    <row r="110" spans="1:10" x14ac:dyDescent="0.2">
      <c r="A110" s="229" t="s">
        <v>561</v>
      </c>
      <c r="J110" s="444"/>
    </row>
    <row r="112" spans="1:10" x14ac:dyDescent="0.2">
      <c r="C112" s="575" t="s">
        <v>431</v>
      </c>
      <c r="D112" s="575"/>
      <c r="E112" s="575"/>
      <c r="F112" s="575"/>
      <c r="G112" s="575"/>
      <c r="H112" s="575"/>
      <c r="I112" s="575"/>
    </row>
    <row r="113" spans="1:9" x14ac:dyDescent="0.2">
      <c r="A113" s="260" t="s">
        <v>382</v>
      </c>
      <c r="B113" s="260" t="s">
        <v>383</v>
      </c>
      <c r="C113" s="306">
        <v>2023</v>
      </c>
      <c r="D113" s="306">
        <v>2022</v>
      </c>
      <c r="E113" s="306">
        <v>2021</v>
      </c>
      <c r="F113" s="306">
        <v>2020</v>
      </c>
      <c r="G113" s="306">
        <v>2019</v>
      </c>
      <c r="H113" s="306">
        <v>2018</v>
      </c>
      <c r="I113" s="306">
        <v>2017</v>
      </c>
    </row>
    <row r="114" spans="1:9" x14ac:dyDescent="0.2">
      <c r="A114" s="479" t="s">
        <v>123</v>
      </c>
      <c r="B114" s="299" t="s">
        <v>5</v>
      </c>
      <c r="C114" s="243" t="str">
        <f>'Gynécologie-Obstétrique'!$I$62</f>
        <v/>
      </c>
      <c r="D114" s="298"/>
      <c r="E114" s="298"/>
      <c r="F114" s="298"/>
      <c r="G114" s="298"/>
      <c r="H114" s="298"/>
      <c r="I114" s="298"/>
    </row>
    <row r="115" spans="1:9" x14ac:dyDescent="0.2">
      <c r="A115" s="348" t="s">
        <v>125</v>
      </c>
      <c r="B115" s="299" t="s">
        <v>502</v>
      </c>
      <c r="C115" s="243" t="str">
        <f>'Gynécologie-Obstétrique'!$I$75</f>
        <v/>
      </c>
      <c r="D115" s="298"/>
      <c r="E115" s="298"/>
      <c r="F115" s="298"/>
      <c r="G115" s="298"/>
      <c r="H115" s="298"/>
      <c r="I115" s="298"/>
    </row>
    <row r="116" spans="1:9" x14ac:dyDescent="0.2">
      <c r="A116" s="368" t="s">
        <v>128</v>
      </c>
      <c r="B116" s="369" t="s">
        <v>533</v>
      </c>
      <c r="C116" s="337" t="str">
        <f>'Gynécologie-Obstétrique'!$I$92</f>
        <v/>
      </c>
      <c r="D116" s="298"/>
      <c r="E116" s="298"/>
      <c r="F116" s="298"/>
      <c r="G116" s="298"/>
      <c r="H116" s="298"/>
      <c r="I116" s="298"/>
    </row>
    <row r="117" spans="1:9" x14ac:dyDescent="0.2">
      <c r="A117" s="368" t="s">
        <v>462</v>
      </c>
      <c r="B117" s="369" t="s">
        <v>461</v>
      </c>
      <c r="C117" s="337" t="str">
        <f>'Gynécologie-Obstétrique'!$I$99</f>
        <v/>
      </c>
      <c r="D117" s="298"/>
      <c r="E117" s="298"/>
      <c r="F117" s="298"/>
      <c r="G117" s="298"/>
      <c r="H117" s="298"/>
      <c r="I117" s="298"/>
    </row>
    <row r="118" spans="1:9" ht="24" x14ac:dyDescent="0.2">
      <c r="A118" s="402" t="s">
        <v>699</v>
      </c>
      <c r="B118" s="370" t="s">
        <v>18</v>
      </c>
      <c r="C118" s="340" t="str">
        <f>'Gynécologie-Obstétrique'!$I$203</f>
        <v/>
      </c>
      <c r="D118" s="358"/>
      <c r="E118" s="358"/>
      <c r="F118" s="358"/>
      <c r="G118" s="358"/>
      <c r="H118" s="358"/>
      <c r="I118" s="358"/>
    </row>
    <row r="119" spans="1:9" ht="24" x14ac:dyDescent="0.2">
      <c r="A119" s="371" t="s">
        <v>539</v>
      </c>
      <c r="B119" s="372" t="s">
        <v>404</v>
      </c>
      <c r="C119" s="344" t="str">
        <f>'Gynécologie-Obstétrique'!$I$171</f>
        <v/>
      </c>
      <c r="D119" s="325"/>
      <c r="E119" s="325"/>
      <c r="F119" s="325"/>
      <c r="G119" s="325"/>
      <c r="H119" s="325"/>
      <c r="I119" s="325"/>
    </row>
    <row r="120" spans="1:9" x14ac:dyDescent="0.2">
      <c r="A120" s="371" t="s">
        <v>138</v>
      </c>
      <c r="B120" s="372" t="s">
        <v>19</v>
      </c>
      <c r="C120" s="344" t="str">
        <f>'Gynécologie-Obstétrique'!$I$177</f>
        <v/>
      </c>
      <c r="D120" s="325"/>
      <c r="E120" s="325"/>
      <c r="F120" s="325"/>
      <c r="G120" s="325"/>
      <c r="H120" s="325"/>
      <c r="I120" s="325"/>
    </row>
    <row r="121" spans="1:9" x14ac:dyDescent="0.2">
      <c r="A121" s="371" t="s">
        <v>139</v>
      </c>
      <c r="B121" s="372" t="s">
        <v>21</v>
      </c>
      <c r="C121" s="344" t="str">
        <f>'Gynécologie-Obstétrique'!$I$183</f>
        <v/>
      </c>
      <c r="D121" s="325"/>
      <c r="E121" s="325"/>
      <c r="F121" s="325"/>
      <c r="G121" s="325"/>
      <c r="H121" s="325"/>
      <c r="I121" s="325"/>
    </row>
    <row r="122" spans="1:9" ht="24" x14ac:dyDescent="0.2">
      <c r="A122" s="403" t="s">
        <v>702</v>
      </c>
      <c r="B122" s="373" t="s">
        <v>700</v>
      </c>
      <c r="C122" s="344" t="str">
        <f>'Gynécologie-Obstétrique'!$I$201</f>
        <v/>
      </c>
      <c r="D122" s="325"/>
      <c r="E122" s="325"/>
      <c r="F122" s="325"/>
      <c r="G122" s="325"/>
      <c r="H122" s="325"/>
      <c r="I122" s="325"/>
    </row>
    <row r="123" spans="1:9" x14ac:dyDescent="0.2">
      <c r="A123" s="368" t="s">
        <v>88</v>
      </c>
      <c r="B123" s="370" t="s">
        <v>87</v>
      </c>
      <c r="C123" s="340" t="str">
        <f>'Gynécologie-Obstétrique'!$I$234</f>
        <v/>
      </c>
      <c r="D123" s="358"/>
      <c r="E123" s="358"/>
      <c r="F123" s="358"/>
      <c r="G123" s="358"/>
      <c r="H123" s="358"/>
      <c r="I123" s="358"/>
    </row>
    <row r="124" spans="1:9" x14ac:dyDescent="0.2">
      <c r="A124" s="368" t="s">
        <v>100</v>
      </c>
      <c r="B124" s="369" t="s">
        <v>99</v>
      </c>
      <c r="C124" s="337" t="str">
        <f>'Gynécologie-Obstétrique'!$I$429</f>
        <v/>
      </c>
      <c r="D124" s="358"/>
      <c r="E124" s="358"/>
      <c r="F124" s="358"/>
      <c r="G124" s="358"/>
      <c r="H124" s="358"/>
      <c r="I124" s="358"/>
    </row>
    <row r="125" spans="1:9" x14ac:dyDescent="0.2">
      <c r="A125" s="368" t="s">
        <v>101</v>
      </c>
      <c r="B125" s="369" t="s">
        <v>486</v>
      </c>
      <c r="C125" s="337" t="str">
        <f>'Gynécologie-Obstétrique'!$I$457</f>
        <v/>
      </c>
      <c r="D125" s="358"/>
      <c r="E125" s="358"/>
      <c r="F125" s="358"/>
      <c r="G125" s="358"/>
      <c r="H125" s="358"/>
      <c r="I125" s="358"/>
    </row>
    <row r="126" spans="1:9" x14ac:dyDescent="0.2">
      <c r="A126" s="368" t="s">
        <v>178</v>
      </c>
      <c r="B126" s="369" t="s">
        <v>63</v>
      </c>
      <c r="C126" s="337" t="str">
        <f>'Gynécologie-Obstétrique'!$I$505</f>
        <v/>
      </c>
      <c r="D126" s="358"/>
      <c r="E126" s="358"/>
      <c r="F126" s="358"/>
      <c r="G126" s="358"/>
      <c r="H126" s="358"/>
      <c r="I126" s="358"/>
    </row>
    <row r="127" spans="1:9" x14ac:dyDescent="0.2">
      <c r="A127" s="368" t="s">
        <v>359</v>
      </c>
      <c r="B127" s="369" t="s">
        <v>360</v>
      </c>
      <c r="C127" s="337" t="str">
        <f>'Gynécologie-Obstétrique'!$I$518</f>
        <v/>
      </c>
      <c r="D127" s="358"/>
      <c r="E127" s="358"/>
      <c r="F127" s="358"/>
      <c r="G127" s="358"/>
      <c r="H127" s="358"/>
      <c r="I127" s="358"/>
    </row>
    <row r="128" spans="1:9" x14ac:dyDescent="0.2">
      <c r="A128" s="374" t="s">
        <v>701</v>
      </c>
      <c r="B128" s="375" t="s">
        <v>569</v>
      </c>
      <c r="C128" s="337" t="str">
        <f>IF('Gynécologie-Obstétrique'!$I$536="","",'Gynécologie-Obstétrique'!$I$457+'Gynécologie-Obstétrique'!$I$505+'Gynécologie-Obstétrique'!$I$518+'Gynécologie-Obstétrique'!$I$520)</f>
        <v/>
      </c>
      <c r="D128" s="358"/>
      <c r="E128" s="358"/>
      <c r="F128" s="358"/>
      <c r="G128" s="358"/>
      <c r="H128" s="358"/>
      <c r="I128" s="358"/>
    </row>
    <row r="129" spans="1:10" x14ac:dyDescent="0.2">
      <c r="A129" s="368" t="s">
        <v>180</v>
      </c>
      <c r="B129" s="369" t="s">
        <v>540</v>
      </c>
      <c r="C129" s="337" t="str">
        <f>'Gynécologie-Obstétrique'!$I$508</f>
        <v/>
      </c>
      <c r="D129" s="359"/>
      <c r="E129" s="359"/>
      <c r="F129" s="359"/>
      <c r="G129" s="359"/>
      <c r="H129" s="359"/>
      <c r="I129" s="359"/>
    </row>
    <row r="130" spans="1:10" x14ac:dyDescent="0.2">
      <c r="A130" s="368" t="s">
        <v>177</v>
      </c>
      <c r="B130" s="369" t="s">
        <v>541</v>
      </c>
      <c r="C130" s="337" t="str">
        <f>'Gynécologie-Obstétrique'!$I$497</f>
        <v/>
      </c>
      <c r="D130" s="359"/>
      <c r="E130" s="359"/>
      <c r="F130" s="359"/>
      <c r="G130" s="359"/>
      <c r="H130" s="359"/>
      <c r="I130" s="359"/>
    </row>
    <row r="131" spans="1:10" x14ac:dyDescent="0.2">
      <c r="A131" s="368" t="s">
        <v>152</v>
      </c>
      <c r="B131" s="369" t="s">
        <v>542</v>
      </c>
      <c r="C131" s="337" t="str">
        <f>'Gynécologie-Obstétrique'!$I$267</f>
        <v/>
      </c>
      <c r="D131" s="359"/>
      <c r="E131" s="359"/>
      <c r="F131" s="359"/>
      <c r="G131" s="359"/>
      <c r="H131" s="359"/>
      <c r="I131" s="359"/>
    </row>
    <row r="132" spans="1:10" x14ac:dyDescent="0.2">
      <c r="A132" s="376" t="s">
        <v>543</v>
      </c>
      <c r="B132" s="377" t="s">
        <v>505</v>
      </c>
      <c r="C132" s="337" t="str">
        <f>'Gynécologie-Obstétrique'!$I$482</f>
        <v/>
      </c>
      <c r="D132" s="359"/>
      <c r="E132" s="359"/>
      <c r="F132" s="359"/>
      <c r="G132" s="359"/>
      <c r="H132" s="359"/>
      <c r="I132" s="359"/>
    </row>
    <row r="133" spans="1:10" x14ac:dyDescent="0.2">
      <c r="A133" s="349" t="s">
        <v>544</v>
      </c>
      <c r="B133" s="301" t="s">
        <v>545</v>
      </c>
      <c r="C133" s="243" t="str">
        <f>'Gynécologie-Obstétrique'!$I$535</f>
        <v/>
      </c>
      <c r="D133" s="358"/>
      <c r="E133" s="358"/>
      <c r="F133" s="358"/>
      <c r="G133" s="358"/>
      <c r="H133" s="358"/>
      <c r="I133" s="358"/>
    </row>
    <row r="134" spans="1:10" x14ac:dyDescent="0.2">
      <c r="A134" s="302"/>
      <c r="B134" s="300" t="s">
        <v>391</v>
      </c>
      <c r="C134" s="261" t="str">
        <f>'Gynécologie-Obstétrique'!$I$536</f>
        <v/>
      </c>
      <c r="D134" s="350"/>
      <c r="E134" s="350"/>
      <c r="F134" s="350"/>
      <c r="G134" s="350"/>
      <c r="H134" s="350"/>
      <c r="I134" s="350"/>
    </row>
    <row r="135" spans="1:10" x14ac:dyDescent="0.2">
      <c r="A135" s="313"/>
      <c r="B135" s="364" t="s">
        <v>696</v>
      </c>
      <c r="C135" s="314"/>
      <c r="D135" s="314"/>
      <c r="E135" s="314"/>
      <c r="F135" s="314"/>
    </row>
    <row r="137" spans="1:10" x14ac:dyDescent="0.2">
      <c r="A137" s="229" t="s">
        <v>550</v>
      </c>
      <c r="J137" s="444"/>
    </row>
    <row r="139" spans="1:10" x14ac:dyDescent="0.2">
      <c r="C139" s="575" t="s">
        <v>431</v>
      </c>
      <c r="D139" s="575"/>
      <c r="E139" s="575"/>
      <c r="F139" s="575"/>
      <c r="G139" s="575"/>
      <c r="H139" s="575"/>
      <c r="I139" s="575"/>
    </row>
    <row r="140" spans="1:10" x14ac:dyDescent="0.2">
      <c r="A140" s="260" t="s">
        <v>382</v>
      </c>
      <c r="B140" s="260" t="s">
        <v>383</v>
      </c>
      <c r="C140" s="306">
        <v>2023</v>
      </c>
      <c r="D140" s="306">
        <v>2022</v>
      </c>
      <c r="E140" s="306">
        <v>2021</v>
      </c>
      <c r="F140" s="306">
        <v>2020</v>
      </c>
      <c r="G140" s="306">
        <v>2019</v>
      </c>
      <c r="H140" s="306">
        <v>2018</v>
      </c>
      <c r="I140" s="306">
        <v>2017</v>
      </c>
    </row>
    <row r="141" spans="1:10" x14ac:dyDescent="0.2">
      <c r="A141" s="479" t="s">
        <v>123</v>
      </c>
      <c r="B141" s="299" t="s">
        <v>5</v>
      </c>
      <c r="C141" s="243" t="str">
        <f>Pédiatrie!$I$62</f>
        <v/>
      </c>
      <c r="D141" s="298"/>
      <c r="E141" s="298"/>
      <c r="F141" s="298"/>
      <c r="G141" s="298"/>
      <c r="H141" s="298"/>
      <c r="I141" s="298"/>
    </row>
    <row r="142" spans="1:10" x14ac:dyDescent="0.2">
      <c r="A142" s="348" t="s">
        <v>125</v>
      </c>
      <c r="B142" s="299" t="s">
        <v>502</v>
      </c>
      <c r="C142" s="243" t="str">
        <f>Pédiatrie!$I$75</f>
        <v/>
      </c>
      <c r="D142" s="298"/>
      <c r="E142" s="298"/>
      <c r="F142" s="298"/>
      <c r="G142" s="298"/>
      <c r="H142" s="298"/>
      <c r="I142" s="298"/>
    </row>
    <row r="143" spans="1:10" x14ac:dyDescent="0.2">
      <c r="A143" s="368" t="s">
        <v>128</v>
      </c>
      <c r="B143" s="369" t="s">
        <v>533</v>
      </c>
      <c r="C143" s="337" t="str">
        <f>Pédiatrie!$I$92</f>
        <v/>
      </c>
      <c r="D143" s="298"/>
      <c r="E143" s="298"/>
      <c r="F143" s="298"/>
      <c r="G143" s="298"/>
      <c r="H143" s="298"/>
      <c r="I143" s="298"/>
    </row>
    <row r="144" spans="1:10" x14ac:dyDescent="0.2">
      <c r="A144" s="368" t="s">
        <v>462</v>
      </c>
      <c r="B144" s="369" t="s">
        <v>461</v>
      </c>
      <c r="C144" s="337" t="str">
        <f>Pédiatrie!$I$99</f>
        <v/>
      </c>
      <c r="D144" s="298"/>
      <c r="E144" s="298"/>
      <c r="F144" s="298"/>
      <c r="G144" s="298"/>
      <c r="H144" s="298"/>
      <c r="I144" s="298"/>
    </row>
    <row r="145" spans="1:9" ht="24" x14ac:dyDescent="0.2">
      <c r="A145" s="402" t="s">
        <v>699</v>
      </c>
      <c r="B145" s="370" t="s">
        <v>18</v>
      </c>
      <c r="C145" s="340" t="str">
        <f>Pédiatrie!$I$203</f>
        <v/>
      </c>
      <c r="D145" s="358"/>
      <c r="E145" s="358"/>
      <c r="F145" s="358"/>
      <c r="G145" s="358"/>
      <c r="H145" s="358"/>
      <c r="I145" s="358"/>
    </row>
    <row r="146" spans="1:9" ht="24" x14ac:dyDescent="0.2">
      <c r="A146" s="371" t="s">
        <v>539</v>
      </c>
      <c r="B146" s="372" t="s">
        <v>404</v>
      </c>
      <c r="C146" s="344" t="str">
        <f>Pédiatrie!$I$171</f>
        <v/>
      </c>
      <c r="D146" s="325"/>
      <c r="E146" s="325"/>
      <c r="F146" s="325"/>
      <c r="G146" s="325"/>
      <c r="H146" s="325"/>
      <c r="I146" s="325"/>
    </row>
    <row r="147" spans="1:9" x14ac:dyDescent="0.2">
      <c r="A147" s="371" t="s">
        <v>138</v>
      </c>
      <c r="B147" s="372" t="s">
        <v>19</v>
      </c>
      <c r="C147" s="344" t="str">
        <f>Pédiatrie!$I$177</f>
        <v/>
      </c>
      <c r="D147" s="325"/>
      <c r="E147" s="325"/>
      <c r="F147" s="325"/>
      <c r="G147" s="325"/>
      <c r="H147" s="325"/>
      <c r="I147" s="325"/>
    </row>
    <row r="148" spans="1:9" x14ac:dyDescent="0.2">
      <c r="A148" s="371" t="s">
        <v>139</v>
      </c>
      <c r="B148" s="372" t="s">
        <v>21</v>
      </c>
      <c r="C148" s="344" t="str">
        <f>Pédiatrie!$I$183</f>
        <v/>
      </c>
      <c r="D148" s="325"/>
      <c r="E148" s="325"/>
      <c r="F148" s="325"/>
      <c r="G148" s="325"/>
      <c r="H148" s="325"/>
      <c r="I148" s="325"/>
    </row>
    <row r="149" spans="1:9" ht="24" x14ac:dyDescent="0.2">
      <c r="A149" s="403" t="s">
        <v>702</v>
      </c>
      <c r="B149" s="373" t="s">
        <v>700</v>
      </c>
      <c r="C149" s="344" t="str">
        <f>Pédiatrie!$I$201</f>
        <v/>
      </c>
      <c r="D149" s="325"/>
      <c r="E149" s="325"/>
      <c r="F149" s="325"/>
      <c r="G149" s="325"/>
      <c r="H149" s="325"/>
      <c r="I149" s="325"/>
    </row>
    <row r="150" spans="1:9" x14ac:dyDescent="0.2">
      <c r="A150" s="368" t="s">
        <v>88</v>
      </c>
      <c r="B150" s="370" t="s">
        <v>87</v>
      </c>
      <c r="C150" s="340" t="str">
        <f>Pédiatrie!$I$234</f>
        <v/>
      </c>
      <c r="D150" s="358"/>
      <c r="E150" s="358"/>
      <c r="F150" s="358"/>
      <c r="G150" s="358"/>
      <c r="H150" s="358"/>
      <c r="I150" s="358"/>
    </row>
    <row r="151" spans="1:9" x14ac:dyDescent="0.2">
      <c r="A151" s="368" t="s">
        <v>100</v>
      </c>
      <c r="B151" s="369" t="s">
        <v>99</v>
      </c>
      <c r="C151" s="337" t="str">
        <f>Pédiatrie!$I$429</f>
        <v/>
      </c>
      <c r="D151" s="358"/>
      <c r="E151" s="358"/>
      <c r="F151" s="358"/>
      <c r="G151" s="358"/>
      <c r="H151" s="358"/>
      <c r="I151" s="358"/>
    </row>
    <row r="152" spans="1:9" x14ac:dyDescent="0.2">
      <c r="A152" s="368" t="s">
        <v>101</v>
      </c>
      <c r="B152" s="369" t="s">
        <v>486</v>
      </c>
      <c r="C152" s="337" t="str">
        <f>Pédiatrie!$I$457</f>
        <v/>
      </c>
      <c r="D152" s="358"/>
      <c r="E152" s="358"/>
      <c r="F152" s="358"/>
      <c r="G152" s="358"/>
      <c r="H152" s="358"/>
      <c r="I152" s="358"/>
    </row>
    <row r="153" spans="1:9" x14ac:dyDescent="0.2">
      <c r="A153" s="368" t="s">
        <v>178</v>
      </c>
      <c r="B153" s="369" t="s">
        <v>63</v>
      </c>
      <c r="C153" s="337" t="str">
        <f>Pédiatrie!$I$505</f>
        <v/>
      </c>
      <c r="D153" s="358"/>
      <c r="E153" s="358"/>
      <c r="F153" s="358"/>
      <c r="G153" s="358"/>
      <c r="H153" s="358"/>
      <c r="I153" s="358"/>
    </row>
    <row r="154" spans="1:9" x14ac:dyDescent="0.2">
      <c r="A154" s="368" t="s">
        <v>359</v>
      </c>
      <c r="B154" s="369" t="s">
        <v>360</v>
      </c>
      <c r="C154" s="337" t="str">
        <f>Pédiatrie!$I$518</f>
        <v/>
      </c>
      <c r="D154" s="358"/>
      <c r="E154" s="358"/>
      <c r="F154" s="358"/>
      <c r="G154" s="358"/>
      <c r="H154" s="358"/>
      <c r="I154" s="358"/>
    </row>
    <row r="155" spans="1:9" x14ac:dyDescent="0.2">
      <c r="A155" s="374" t="s">
        <v>701</v>
      </c>
      <c r="B155" s="375" t="s">
        <v>569</v>
      </c>
      <c r="C155" s="337" t="str">
        <f>IF(Pédiatrie!$I$536="","",Pédiatrie!$I$457+Pédiatrie!$I$505+Pédiatrie!$I$518+Pédiatrie!$I$520)</f>
        <v/>
      </c>
      <c r="D155" s="358"/>
      <c r="E155" s="358"/>
      <c r="F155" s="358"/>
      <c r="G155" s="358"/>
      <c r="H155" s="358"/>
      <c r="I155" s="358"/>
    </row>
    <row r="156" spans="1:9" x14ac:dyDescent="0.2">
      <c r="A156" s="368" t="s">
        <v>180</v>
      </c>
      <c r="B156" s="369" t="s">
        <v>540</v>
      </c>
      <c r="C156" s="337" t="str">
        <f>Pédiatrie!$I$508</f>
        <v/>
      </c>
      <c r="D156" s="359"/>
      <c r="E156" s="359"/>
      <c r="F156" s="359"/>
      <c r="G156" s="359"/>
      <c r="H156" s="359"/>
      <c r="I156" s="359"/>
    </row>
    <row r="157" spans="1:9" x14ac:dyDescent="0.2">
      <c r="A157" s="368" t="s">
        <v>177</v>
      </c>
      <c r="B157" s="369" t="s">
        <v>541</v>
      </c>
      <c r="C157" s="337" t="str">
        <f>Pédiatrie!$I$497</f>
        <v/>
      </c>
      <c r="D157" s="359"/>
      <c r="E157" s="359"/>
      <c r="F157" s="359"/>
      <c r="G157" s="359"/>
      <c r="H157" s="359"/>
      <c r="I157" s="359"/>
    </row>
    <row r="158" spans="1:9" x14ac:dyDescent="0.2">
      <c r="A158" s="368" t="s">
        <v>152</v>
      </c>
      <c r="B158" s="369" t="s">
        <v>542</v>
      </c>
      <c r="C158" s="337" t="str">
        <f>Pédiatrie!$I$267</f>
        <v/>
      </c>
      <c r="D158" s="359"/>
      <c r="E158" s="359"/>
      <c r="F158" s="359"/>
      <c r="G158" s="359"/>
      <c r="H158" s="359"/>
      <c r="I158" s="359"/>
    </row>
    <row r="159" spans="1:9" x14ac:dyDescent="0.2">
      <c r="A159" s="376" t="s">
        <v>543</v>
      </c>
      <c r="B159" s="377" t="s">
        <v>505</v>
      </c>
      <c r="C159" s="337" t="str">
        <f>Pédiatrie!$I$482</f>
        <v/>
      </c>
      <c r="D159" s="359"/>
      <c r="E159" s="359"/>
      <c r="F159" s="359"/>
      <c r="G159" s="359"/>
      <c r="H159" s="359"/>
      <c r="I159" s="359"/>
    </row>
    <row r="160" spans="1:9" x14ac:dyDescent="0.2">
      <c r="A160" s="349" t="s">
        <v>544</v>
      </c>
      <c r="B160" s="301" t="s">
        <v>545</v>
      </c>
      <c r="C160" s="243" t="str">
        <f>Pédiatrie!$I$535</f>
        <v/>
      </c>
      <c r="D160" s="358"/>
      <c r="E160" s="358"/>
      <c r="F160" s="358"/>
      <c r="G160" s="358"/>
      <c r="H160" s="358"/>
      <c r="I160" s="358"/>
    </row>
    <row r="161" spans="1:10" x14ac:dyDescent="0.2">
      <c r="A161" s="302"/>
      <c r="B161" s="300" t="s">
        <v>391</v>
      </c>
      <c r="C161" s="261" t="str">
        <f>Pédiatrie!$I$536</f>
        <v/>
      </c>
      <c r="D161" s="350"/>
      <c r="E161" s="350"/>
      <c r="F161" s="350"/>
      <c r="G161" s="350"/>
      <c r="H161" s="350"/>
      <c r="I161" s="350"/>
    </row>
    <row r="162" spans="1:10" x14ac:dyDescent="0.2">
      <c r="A162" s="313"/>
      <c r="B162" s="364" t="s">
        <v>696</v>
      </c>
      <c r="C162" s="314"/>
      <c r="D162" s="314"/>
      <c r="E162" s="314"/>
      <c r="F162" s="314"/>
    </row>
    <row r="164" spans="1:10" x14ac:dyDescent="0.2">
      <c r="A164" s="229" t="s">
        <v>551</v>
      </c>
      <c r="J164" s="444"/>
    </row>
    <row r="165" spans="1:10" x14ac:dyDescent="0.2">
      <c r="J165" s="329"/>
    </row>
    <row r="166" spans="1:10" x14ac:dyDescent="0.2">
      <c r="C166" s="575" t="s">
        <v>431</v>
      </c>
      <c r="D166" s="575"/>
      <c r="E166" s="575"/>
      <c r="F166" s="575"/>
      <c r="G166" s="575"/>
      <c r="H166" s="575"/>
      <c r="I166" s="575"/>
    </row>
    <row r="167" spans="1:10" x14ac:dyDescent="0.2">
      <c r="A167" s="260" t="s">
        <v>382</v>
      </c>
      <c r="B167" s="260" t="s">
        <v>383</v>
      </c>
      <c r="C167" s="306">
        <v>2023</v>
      </c>
      <c r="D167" s="306">
        <v>2022</v>
      </c>
      <c r="E167" s="306">
        <v>2021</v>
      </c>
      <c r="F167" s="306">
        <v>2020</v>
      </c>
      <c r="G167" s="306">
        <v>2019</v>
      </c>
      <c r="H167" s="306">
        <v>2018</v>
      </c>
      <c r="I167" s="306">
        <v>2017</v>
      </c>
    </row>
    <row r="168" spans="1:10" x14ac:dyDescent="0.2">
      <c r="A168" s="479" t="s">
        <v>123</v>
      </c>
      <c r="B168" s="299" t="s">
        <v>5</v>
      </c>
      <c r="C168" s="243" t="str">
        <f>SSR!$I$62</f>
        <v/>
      </c>
      <c r="D168" s="298"/>
      <c r="E168" s="298"/>
      <c r="F168" s="298"/>
      <c r="G168" s="298"/>
      <c r="H168" s="298"/>
      <c r="I168" s="298"/>
    </row>
    <row r="169" spans="1:10" x14ac:dyDescent="0.2">
      <c r="A169" s="348" t="s">
        <v>125</v>
      </c>
      <c r="B169" s="299" t="s">
        <v>502</v>
      </c>
      <c r="C169" s="243" t="str">
        <f>SSR!$I$75</f>
        <v/>
      </c>
      <c r="D169" s="298"/>
      <c r="E169" s="298"/>
      <c r="F169" s="298"/>
      <c r="G169" s="298"/>
      <c r="H169" s="298"/>
      <c r="I169" s="298"/>
    </row>
    <row r="170" spans="1:10" x14ac:dyDescent="0.2">
      <c r="A170" s="368" t="s">
        <v>128</v>
      </c>
      <c r="B170" s="369" t="s">
        <v>533</v>
      </c>
      <c r="C170" s="337" t="str">
        <f>SSR!$I$92</f>
        <v/>
      </c>
      <c r="D170" s="298"/>
      <c r="E170" s="298"/>
      <c r="F170" s="298"/>
      <c r="G170" s="298"/>
      <c r="H170" s="298"/>
      <c r="I170" s="298"/>
    </row>
    <row r="171" spans="1:10" x14ac:dyDescent="0.2">
      <c r="A171" s="368" t="s">
        <v>462</v>
      </c>
      <c r="B171" s="369" t="s">
        <v>461</v>
      </c>
      <c r="C171" s="337" t="str">
        <f>SSR!$I$99</f>
        <v/>
      </c>
      <c r="D171" s="298"/>
      <c r="E171" s="298"/>
      <c r="F171" s="298"/>
      <c r="G171" s="298"/>
      <c r="H171" s="298"/>
      <c r="I171" s="298"/>
    </row>
    <row r="172" spans="1:10" ht="24" x14ac:dyDescent="0.2">
      <c r="A172" s="402" t="s">
        <v>699</v>
      </c>
      <c r="B172" s="370" t="s">
        <v>18</v>
      </c>
      <c r="C172" s="340" t="str">
        <f>SSR!$I$203</f>
        <v/>
      </c>
      <c r="D172" s="358"/>
      <c r="E172" s="358"/>
      <c r="F172" s="358"/>
      <c r="G172" s="358"/>
      <c r="H172" s="358"/>
      <c r="I172" s="358"/>
    </row>
    <row r="173" spans="1:10" ht="24" x14ac:dyDescent="0.2">
      <c r="A173" s="371" t="s">
        <v>539</v>
      </c>
      <c r="B173" s="372" t="s">
        <v>404</v>
      </c>
      <c r="C173" s="344" t="str">
        <f>SSR!$I$171</f>
        <v/>
      </c>
      <c r="D173" s="325"/>
      <c r="E173" s="325"/>
      <c r="F173" s="325"/>
      <c r="G173" s="325"/>
      <c r="H173" s="325"/>
      <c r="I173" s="325"/>
    </row>
    <row r="174" spans="1:10" x14ac:dyDescent="0.2">
      <c r="A174" s="371" t="s">
        <v>138</v>
      </c>
      <c r="B174" s="372" t="s">
        <v>19</v>
      </c>
      <c r="C174" s="344" t="str">
        <f>SSR!$I$177</f>
        <v/>
      </c>
      <c r="D174" s="325"/>
      <c r="E174" s="325"/>
      <c r="F174" s="325"/>
      <c r="G174" s="325"/>
      <c r="H174" s="325"/>
      <c r="I174" s="325"/>
    </row>
    <row r="175" spans="1:10" x14ac:dyDescent="0.2">
      <c r="A175" s="371" t="s">
        <v>139</v>
      </c>
      <c r="B175" s="372" t="s">
        <v>21</v>
      </c>
      <c r="C175" s="344" t="str">
        <f>SSR!$I$183</f>
        <v/>
      </c>
      <c r="D175" s="325"/>
      <c r="E175" s="325"/>
      <c r="F175" s="325"/>
      <c r="G175" s="325"/>
      <c r="H175" s="325"/>
      <c r="I175" s="325"/>
    </row>
    <row r="176" spans="1:10" ht="24" x14ac:dyDescent="0.2">
      <c r="A176" s="403" t="s">
        <v>702</v>
      </c>
      <c r="B176" s="373" t="s">
        <v>700</v>
      </c>
      <c r="C176" s="344" t="str">
        <f>SSR!$I$201</f>
        <v/>
      </c>
      <c r="D176" s="325"/>
      <c r="E176" s="325"/>
      <c r="F176" s="325"/>
      <c r="G176" s="325"/>
      <c r="H176" s="325"/>
      <c r="I176" s="325"/>
    </row>
    <row r="177" spans="1:10" x14ac:dyDescent="0.2">
      <c r="A177" s="368" t="s">
        <v>88</v>
      </c>
      <c r="B177" s="370" t="s">
        <v>87</v>
      </c>
      <c r="C177" s="340" t="str">
        <f>SSR!$I$234</f>
        <v/>
      </c>
      <c r="D177" s="358"/>
      <c r="E177" s="358"/>
      <c r="F177" s="358"/>
      <c r="G177" s="358"/>
      <c r="H177" s="358"/>
      <c r="I177" s="358"/>
    </row>
    <row r="178" spans="1:10" x14ac:dyDescent="0.2">
      <c r="A178" s="368" t="s">
        <v>100</v>
      </c>
      <c r="B178" s="369" t="s">
        <v>99</v>
      </c>
      <c r="C178" s="337" t="str">
        <f>SSR!$I$429</f>
        <v/>
      </c>
      <c r="D178" s="358"/>
      <c r="E178" s="358"/>
      <c r="F178" s="358"/>
      <c r="G178" s="358"/>
      <c r="H178" s="358"/>
      <c r="I178" s="358"/>
    </row>
    <row r="179" spans="1:10" x14ac:dyDescent="0.2">
      <c r="A179" s="368" t="s">
        <v>101</v>
      </c>
      <c r="B179" s="369" t="s">
        <v>486</v>
      </c>
      <c r="C179" s="337" t="str">
        <f>SSR!$I$457</f>
        <v/>
      </c>
      <c r="D179" s="358"/>
      <c r="E179" s="358"/>
      <c r="F179" s="358"/>
      <c r="G179" s="358"/>
      <c r="H179" s="358"/>
      <c r="I179" s="358"/>
    </row>
    <row r="180" spans="1:10" x14ac:dyDescent="0.2">
      <c r="A180" s="368" t="s">
        <v>178</v>
      </c>
      <c r="B180" s="369" t="s">
        <v>63</v>
      </c>
      <c r="C180" s="337" t="str">
        <f>SSR!$I$505</f>
        <v/>
      </c>
      <c r="D180" s="358"/>
      <c r="E180" s="358"/>
      <c r="F180" s="358"/>
      <c r="G180" s="358"/>
      <c r="H180" s="358"/>
      <c r="I180" s="358"/>
    </row>
    <row r="181" spans="1:10" x14ac:dyDescent="0.2">
      <c r="A181" s="368" t="s">
        <v>359</v>
      </c>
      <c r="B181" s="369" t="s">
        <v>360</v>
      </c>
      <c r="C181" s="337" t="str">
        <f>SSR!$I$518</f>
        <v/>
      </c>
      <c r="D181" s="358"/>
      <c r="E181" s="358"/>
      <c r="F181" s="358"/>
      <c r="G181" s="358"/>
      <c r="H181" s="358"/>
      <c r="I181" s="358"/>
    </row>
    <row r="182" spans="1:10" x14ac:dyDescent="0.2">
      <c r="A182" s="374" t="s">
        <v>701</v>
      </c>
      <c r="B182" s="375" t="s">
        <v>569</v>
      </c>
      <c r="C182" s="337" t="str">
        <f>IF(SSR!$I$536="","",SSR!$I$457+SSR!$I$505+SSR!$I$518+SSR!$I$520)</f>
        <v/>
      </c>
      <c r="D182" s="358"/>
      <c r="E182" s="358"/>
      <c r="F182" s="358"/>
      <c r="G182" s="358"/>
      <c r="H182" s="358"/>
      <c r="I182" s="358"/>
    </row>
    <row r="183" spans="1:10" x14ac:dyDescent="0.2">
      <c r="A183" s="368" t="s">
        <v>180</v>
      </c>
      <c r="B183" s="369" t="s">
        <v>540</v>
      </c>
      <c r="C183" s="337" t="str">
        <f>SSR!$I$508</f>
        <v/>
      </c>
      <c r="D183" s="359"/>
      <c r="E183" s="359"/>
      <c r="F183" s="359"/>
      <c r="G183" s="359"/>
      <c r="H183" s="359"/>
      <c r="I183" s="359"/>
    </row>
    <row r="184" spans="1:10" x14ac:dyDescent="0.2">
      <c r="A184" s="368" t="s">
        <v>177</v>
      </c>
      <c r="B184" s="369" t="s">
        <v>541</v>
      </c>
      <c r="C184" s="337" t="str">
        <f>SSR!$I$497</f>
        <v/>
      </c>
      <c r="D184" s="359"/>
      <c r="E184" s="359"/>
      <c r="F184" s="359"/>
      <c r="G184" s="359"/>
      <c r="H184" s="359"/>
      <c r="I184" s="359"/>
    </row>
    <row r="185" spans="1:10" x14ac:dyDescent="0.2">
      <c r="A185" s="368" t="s">
        <v>152</v>
      </c>
      <c r="B185" s="369" t="s">
        <v>542</v>
      </c>
      <c r="C185" s="337" t="str">
        <f>SSR!$I$267</f>
        <v/>
      </c>
      <c r="D185" s="359"/>
      <c r="E185" s="359"/>
      <c r="F185" s="359"/>
      <c r="G185" s="359"/>
      <c r="H185" s="359"/>
      <c r="I185" s="359"/>
    </row>
    <row r="186" spans="1:10" x14ac:dyDescent="0.2">
      <c r="A186" s="376" t="s">
        <v>543</v>
      </c>
      <c r="B186" s="377" t="s">
        <v>505</v>
      </c>
      <c r="C186" s="337" t="str">
        <f>SSR!$I$482</f>
        <v/>
      </c>
      <c r="D186" s="359"/>
      <c r="E186" s="359"/>
      <c r="F186" s="359"/>
      <c r="G186" s="359"/>
      <c r="H186" s="359"/>
      <c r="I186" s="359"/>
    </row>
    <row r="187" spans="1:10" x14ac:dyDescent="0.2">
      <c r="A187" s="349" t="s">
        <v>544</v>
      </c>
      <c r="B187" s="301" t="s">
        <v>545</v>
      </c>
      <c r="C187" s="243" t="str">
        <f>SSR!$I$535</f>
        <v/>
      </c>
      <c r="D187" s="358"/>
      <c r="E187" s="358"/>
      <c r="F187" s="358"/>
      <c r="G187" s="358"/>
      <c r="H187" s="358"/>
      <c r="I187" s="358"/>
    </row>
    <row r="188" spans="1:10" x14ac:dyDescent="0.2">
      <c r="A188" s="302"/>
      <c r="B188" s="300" t="s">
        <v>391</v>
      </c>
      <c r="C188" s="261" t="str">
        <f>SSR!$I$536</f>
        <v/>
      </c>
      <c r="D188" s="350"/>
      <c r="E188" s="350"/>
      <c r="F188" s="350"/>
      <c r="G188" s="350"/>
      <c r="H188" s="350"/>
      <c r="I188" s="350"/>
    </row>
    <row r="189" spans="1:10" x14ac:dyDescent="0.2">
      <c r="A189" s="313"/>
      <c r="B189" s="364" t="s">
        <v>696</v>
      </c>
      <c r="C189" s="314"/>
      <c r="D189" s="314"/>
      <c r="E189" s="314"/>
      <c r="F189" s="314"/>
    </row>
    <row r="191" spans="1:10" x14ac:dyDescent="0.2">
      <c r="A191" s="229" t="s">
        <v>552</v>
      </c>
      <c r="J191" s="444"/>
    </row>
    <row r="193" spans="1:9" x14ac:dyDescent="0.2">
      <c r="C193" s="575" t="s">
        <v>431</v>
      </c>
      <c r="D193" s="575"/>
      <c r="E193" s="575"/>
      <c r="F193" s="575"/>
      <c r="G193" s="575"/>
      <c r="H193" s="575"/>
      <c r="I193" s="575"/>
    </row>
    <row r="194" spans="1:9" x14ac:dyDescent="0.2">
      <c r="A194" s="260" t="s">
        <v>382</v>
      </c>
      <c r="B194" s="260" t="s">
        <v>383</v>
      </c>
      <c r="C194" s="306">
        <v>2023</v>
      </c>
      <c r="D194" s="306">
        <v>2022</v>
      </c>
      <c r="E194" s="306">
        <v>2021</v>
      </c>
      <c r="F194" s="306">
        <v>2020</v>
      </c>
      <c r="G194" s="306">
        <v>2019</v>
      </c>
      <c r="H194" s="306">
        <v>2018</v>
      </c>
      <c r="I194" s="306">
        <v>2017</v>
      </c>
    </row>
    <row r="195" spans="1:9" x14ac:dyDescent="0.2">
      <c r="A195" s="479" t="s">
        <v>123</v>
      </c>
      <c r="B195" s="299" t="s">
        <v>5</v>
      </c>
      <c r="C195" s="243" t="str">
        <f>SLD!$I$62</f>
        <v/>
      </c>
      <c r="D195" s="298"/>
      <c r="E195" s="298"/>
      <c r="F195" s="298"/>
      <c r="G195" s="298"/>
      <c r="H195" s="298"/>
      <c r="I195" s="298"/>
    </row>
    <row r="196" spans="1:9" x14ac:dyDescent="0.2">
      <c r="A196" s="348" t="s">
        <v>125</v>
      </c>
      <c r="B196" s="299" t="s">
        <v>502</v>
      </c>
      <c r="C196" s="243" t="str">
        <f>SLD!$I$75</f>
        <v/>
      </c>
      <c r="D196" s="298"/>
      <c r="E196" s="298"/>
      <c r="F196" s="298"/>
      <c r="G196" s="298"/>
      <c r="H196" s="298"/>
      <c r="I196" s="298"/>
    </row>
    <row r="197" spans="1:9" x14ac:dyDescent="0.2">
      <c r="A197" s="368" t="s">
        <v>128</v>
      </c>
      <c r="B197" s="369" t="s">
        <v>533</v>
      </c>
      <c r="C197" s="337" t="str">
        <f>SLD!$I$92</f>
        <v/>
      </c>
      <c r="D197" s="298"/>
      <c r="E197" s="298"/>
      <c r="F197" s="298"/>
      <c r="G197" s="298"/>
      <c r="H197" s="298"/>
      <c r="I197" s="298"/>
    </row>
    <row r="198" spans="1:9" x14ac:dyDescent="0.2">
      <c r="A198" s="368" t="s">
        <v>462</v>
      </c>
      <c r="B198" s="369" t="s">
        <v>461</v>
      </c>
      <c r="C198" s="337" t="str">
        <f>SLD!$I$99</f>
        <v/>
      </c>
      <c r="D198" s="298"/>
      <c r="E198" s="298"/>
      <c r="F198" s="298"/>
      <c r="G198" s="298"/>
      <c r="H198" s="298"/>
      <c r="I198" s="298"/>
    </row>
    <row r="199" spans="1:9" ht="24" x14ac:dyDescent="0.2">
      <c r="A199" s="402" t="s">
        <v>699</v>
      </c>
      <c r="B199" s="370" t="s">
        <v>18</v>
      </c>
      <c r="C199" s="340" t="str">
        <f>SLD!$I$203</f>
        <v/>
      </c>
      <c r="D199" s="358"/>
      <c r="E199" s="358"/>
      <c r="F199" s="358"/>
      <c r="G199" s="358"/>
      <c r="H199" s="358"/>
      <c r="I199" s="358"/>
    </row>
    <row r="200" spans="1:9" ht="24" x14ac:dyDescent="0.2">
      <c r="A200" s="371" t="s">
        <v>539</v>
      </c>
      <c r="B200" s="372" t="s">
        <v>404</v>
      </c>
      <c r="C200" s="344" t="str">
        <f>SLD!$I$171</f>
        <v/>
      </c>
      <c r="D200" s="325"/>
      <c r="E200" s="325"/>
      <c r="F200" s="325"/>
      <c r="G200" s="325"/>
      <c r="H200" s="325"/>
      <c r="I200" s="325"/>
    </row>
    <row r="201" spans="1:9" x14ac:dyDescent="0.2">
      <c r="A201" s="371" t="s">
        <v>138</v>
      </c>
      <c r="B201" s="372" t="s">
        <v>19</v>
      </c>
      <c r="C201" s="344" t="str">
        <f>SLD!$I$177</f>
        <v/>
      </c>
      <c r="D201" s="325"/>
      <c r="E201" s="325"/>
      <c r="F201" s="325"/>
      <c r="G201" s="325"/>
      <c r="H201" s="325"/>
      <c r="I201" s="325"/>
    </row>
    <row r="202" spans="1:9" x14ac:dyDescent="0.2">
      <c r="A202" s="371" t="s">
        <v>139</v>
      </c>
      <c r="B202" s="372" t="s">
        <v>21</v>
      </c>
      <c r="C202" s="344" t="str">
        <f>SLD!$I$183</f>
        <v/>
      </c>
      <c r="D202" s="325"/>
      <c r="E202" s="325"/>
      <c r="F202" s="325"/>
      <c r="G202" s="325"/>
      <c r="H202" s="325"/>
      <c r="I202" s="325"/>
    </row>
    <row r="203" spans="1:9" ht="24" x14ac:dyDescent="0.2">
      <c r="A203" s="403" t="s">
        <v>702</v>
      </c>
      <c r="B203" s="373" t="s">
        <v>700</v>
      </c>
      <c r="C203" s="344" t="str">
        <f>SLD!$I$201</f>
        <v/>
      </c>
      <c r="D203" s="325"/>
      <c r="E203" s="325"/>
      <c r="F203" s="325"/>
      <c r="G203" s="325"/>
      <c r="H203" s="325"/>
      <c r="I203" s="325"/>
    </row>
    <row r="204" spans="1:9" x14ac:dyDescent="0.2">
      <c r="A204" s="368" t="s">
        <v>88</v>
      </c>
      <c r="B204" s="370" t="s">
        <v>87</v>
      </c>
      <c r="C204" s="340" t="str">
        <f>SLD!$I$234</f>
        <v/>
      </c>
      <c r="D204" s="358"/>
      <c r="E204" s="358"/>
      <c r="F204" s="358"/>
      <c r="G204" s="358"/>
      <c r="H204" s="358"/>
      <c r="I204" s="358"/>
    </row>
    <row r="205" spans="1:9" x14ac:dyDescent="0.2">
      <c r="A205" s="368" t="s">
        <v>100</v>
      </c>
      <c r="B205" s="369" t="s">
        <v>99</v>
      </c>
      <c r="C205" s="337" t="str">
        <f>SLD!$I$429</f>
        <v/>
      </c>
      <c r="D205" s="358"/>
      <c r="E205" s="358"/>
      <c r="F205" s="358"/>
      <c r="G205" s="358"/>
      <c r="H205" s="358"/>
      <c r="I205" s="358"/>
    </row>
    <row r="206" spans="1:9" x14ac:dyDescent="0.2">
      <c r="A206" s="368" t="s">
        <v>101</v>
      </c>
      <c r="B206" s="369" t="s">
        <v>486</v>
      </c>
      <c r="C206" s="337" t="str">
        <f>SLD!$I$457</f>
        <v/>
      </c>
      <c r="D206" s="358"/>
      <c r="E206" s="358"/>
      <c r="F206" s="358"/>
      <c r="G206" s="358"/>
      <c r="H206" s="358"/>
      <c r="I206" s="358"/>
    </row>
    <row r="207" spans="1:9" x14ac:dyDescent="0.2">
      <c r="A207" s="368" t="s">
        <v>178</v>
      </c>
      <c r="B207" s="369" t="s">
        <v>63</v>
      </c>
      <c r="C207" s="337" t="str">
        <f>SLD!$I$505</f>
        <v/>
      </c>
      <c r="D207" s="358"/>
      <c r="E207" s="358"/>
      <c r="F207" s="358"/>
      <c r="G207" s="358"/>
      <c r="H207" s="358"/>
      <c r="I207" s="358"/>
    </row>
    <row r="208" spans="1:9" x14ac:dyDescent="0.2">
      <c r="A208" s="368" t="s">
        <v>359</v>
      </c>
      <c r="B208" s="369" t="s">
        <v>360</v>
      </c>
      <c r="C208" s="337" t="str">
        <f>SLD!$I$518</f>
        <v/>
      </c>
      <c r="D208" s="358"/>
      <c r="E208" s="358"/>
      <c r="F208" s="358"/>
      <c r="G208" s="358"/>
      <c r="H208" s="358"/>
      <c r="I208" s="358"/>
    </row>
    <row r="209" spans="1:9" x14ac:dyDescent="0.2">
      <c r="A209" s="374" t="s">
        <v>701</v>
      </c>
      <c r="B209" s="375" t="s">
        <v>569</v>
      </c>
      <c r="C209" s="337" t="str">
        <f>IF(SLD!$I$536="","",SLD!$I$457+SLD!$I$505+SLD!$I$518+SLD!$I$520)</f>
        <v/>
      </c>
      <c r="D209" s="358"/>
      <c r="E209" s="358"/>
      <c r="F209" s="358"/>
      <c r="G209" s="358"/>
      <c r="H209" s="358"/>
      <c r="I209" s="358"/>
    </row>
    <row r="210" spans="1:9" x14ac:dyDescent="0.2">
      <c r="A210" s="368" t="s">
        <v>180</v>
      </c>
      <c r="B210" s="369" t="s">
        <v>540</v>
      </c>
      <c r="C210" s="337" t="str">
        <f>SLD!$I$508</f>
        <v/>
      </c>
      <c r="D210" s="359"/>
      <c r="E210" s="359"/>
      <c r="F210" s="359"/>
      <c r="G210" s="359"/>
      <c r="H210" s="359"/>
      <c r="I210" s="359"/>
    </row>
    <row r="211" spans="1:9" x14ac:dyDescent="0.2">
      <c r="A211" s="368" t="s">
        <v>177</v>
      </c>
      <c r="B211" s="369" t="s">
        <v>541</v>
      </c>
      <c r="C211" s="337" t="str">
        <f>SLD!$I$497</f>
        <v/>
      </c>
      <c r="D211" s="359"/>
      <c r="E211" s="359"/>
      <c r="F211" s="359"/>
      <c r="G211" s="359"/>
      <c r="H211" s="359"/>
      <c r="I211" s="359"/>
    </row>
    <row r="212" spans="1:9" x14ac:dyDescent="0.2">
      <c r="A212" s="368" t="s">
        <v>152</v>
      </c>
      <c r="B212" s="369" t="s">
        <v>542</v>
      </c>
      <c r="C212" s="337" t="str">
        <f>SLD!$I$267</f>
        <v/>
      </c>
      <c r="D212" s="359"/>
      <c r="E212" s="359"/>
      <c r="F212" s="359"/>
      <c r="G212" s="359"/>
      <c r="H212" s="359"/>
      <c r="I212" s="359"/>
    </row>
    <row r="213" spans="1:9" x14ac:dyDescent="0.2">
      <c r="A213" s="376" t="s">
        <v>543</v>
      </c>
      <c r="B213" s="377" t="s">
        <v>505</v>
      </c>
      <c r="C213" s="337" t="str">
        <f>SLD!$I$482</f>
        <v/>
      </c>
      <c r="D213" s="359"/>
      <c r="E213" s="359"/>
      <c r="F213" s="359"/>
      <c r="G213" s="359"/>
      <c r="H213" s="359"/>
      <c r="I213" s="359"/>
    </row>
    <row r="214" spans="1:9" x14ac:dyDescent="0.2">
      <c r="A214" s="349" t="s">
        <v>544</v>
      </c>
      <c r="B214" s="301" t="s">
        <v>545</v>
      </c>
      <c r="C214" s="243" t="str">
        <f>SLD!$I$535</f>
        <v/>
      </c>
      <c r="D214" s="358"/>
      <c r="E214" s="358"/>
      <c r="F214" s="358"/>
      <c r="G214" s="358"/>
      <c r="H214" s="358"/>
      <c r="I214" s="358"/>
    </row>
    <row r="215" spans="1:9" x14ac:dyDescent="0.2">
      <c r="A215" s="302"/>
      <c r="B215" s="300" t="s">
        <v>391</v>
      </c>
      <c r="C215" s="261" t="str">
        <f>SLD!$I$536</f>
        <v/>
      </c>
      <c r="D215" s="350"/>
      <c r="E215" s="350"/>
      <c r="F215" s="350"/>
      <c r="G215" s="350"/>
      <c r="H215" s="350"/>
      <c r="I215" s="350"/>
    </row>
    <row r="216" spans="1:9" x14ac:dyDescent="0.2">
      <c r="A216" s="313"/>
      <c r="B216" s="364" t="s">
        <v>696</v>
      </c>
      <c r="C216" s="314"/>
      <c r="D216" s="314"/>
      <c r="E216" s="314"/>
      <c r="F216" s="314"/>
    </row>
    <row r="218" spans="1:9" x14ac:dyDescent="0.2">
      <c r="A218" s="229" t="s">
        <v>553</v>
      </c>
      <c r="H218" s="329"/>
    </row>
    <row r="220" spans="1:9" x14ac:dyDescent="0.2">
      <c r="C220" s="575" t="s">
        <v>431</v>
      </c>
      <c r="D220" s="575"/>
      <c r="E220" s="575"/>
      <c r="F220" s="575"/>
      <c r="G220" s="575"/>
      <c r="H220" s="575"/>
      <c r="I220" s="575"/>
    </row>
    <row r="221" spans="1:9" x14ac:dyDescent="0.2">
      <c r="A221" s="260" t="s">
        <v>382</v>
      </c>
      <c r="B221" s="260" t="s">
        <v>383</v>
      </c>
      <c r="C221" s="306">
        <v>2023</v>
      </c>
      <c r="D221" s="306">
        <v>2022</v>
      </c>
      <c r="E221" s="306">
        <v>2021</v>
      </c>
      <c r="F221" s="306">
        <v>2020</v>
      </c>
      <c r="G221" s="306">
        <v>2019</v>
      </c>
      <c r="H221" s="306">
        <v>2018</v>
      </c>
      <c r="I221" s="306">
        <v>2017</v>
      </c>
    </row>
    <row r="222" spans="1:9" x14ac:dyDescent="0.2">
      <c r="A222" s="479" t="s">
        <v>123</v>
      </c>
      <c r="B222" s="299" t="s">
        <v>5</v>
      </c>
      <c r="C222" s="243" t="str">
        <f>Psychiatrie!$I$62</f>
        <v/>
      </c>
      <c r="D222" s="298"/>
      <c r="E222" s="298"/>
      <c r="F222" s="298"/>
      <c r="G222" s="298"/>
      <c r="H222" s="298"/>
      <c r="I222" s="298"/>
    </row>
    <row r="223" spans="1:9" x14ac:dyDescent="0.2">
      <c r="A223" s="348" t="s">
        <v>125</v>
      </c>
      <c r="B223" s="299" t="s">
        <v>502</v>
      </c>
      <c r="C223" s="243" t="str">
        <f>Psychiatrie!$I$75</f>
        <v/>
      </c>
      <c r="D223" s="298"/>
      <c r="E223" s="298"/>
      <c r="F223" s="298"/>
      <c r="G223" s="298"/>
      <c r="H223" s="298"/>
      <c r="I223" s="298"/>
    </row>
    <row r="224" spans="1:9" x14ac:dyDescent="0.2">
      <c r="A224" s="368" t="s">
        <v>128</v>
      </c>
      <c r="B224" s="369" t="s">
        <v>533</v>
      </c>
      <c r="C224" s="337" t="str">
        <f>Psychiatrie!$I$92</f>
        <v/>
      </c>
      <c r="D224" s="298"/>
      <c r="E224" s="298"/>
      <c r="F224" s="298"/>
      <c r="G224" s="298"/>
      <c r="H224" s="298"/>
      <c r="I224" s="298"/>
    </row>
    <row r="225" spans="1:9" x14ac:dyDescent="0.2">
      <c r="A225" s="368" t="s">
        <v>462</v>
      </c>
      <c r="B225" s="369" t="s">
        <v>461</v>
      </c>
      <c r="C225" s="337" t="str">
        <f>Psychiatrie!$I$99</f>
        <v/>
      </c>
      <c r="D225" s="298"/>
      <c r="E225" s="298"/>
      <c r="F225" s="298"/>
      <c r="G225" s="298"/>
      <c r="H225" s="298"/>
      <c r="I225" s="298"/>
    </row>
    <row r="226" spans="1:9" ht="24" x14ac:dyDescent="0.2">
      <c r="A226" s="402" t="s">
        <v>699</v>
      </c>
      <c r="B226" s="370" t="s">
        <v>18</v>
      </c>
      <c r="C226" s="340" t="str">
        <f>Psychiatrie!$I$203</f>
        <v/>
      </c>
      <c r="D226" s="358"/>
      <c r="E226" s="358"/>
      <c r="F226" s="358"/>
      <c r="G226" s="358"/>
      <c r="H226" s="358"/>
      <c r="I226" s="358"/>
    </row>
    <row r="227" spans="1:9" ht="24" x14ac:dyDescent="0.2">
      <c r="A227" s="371" t="s">
        <v>539</v>
      </c>
      <c r="B227" s="372" t="s">
        <v>404</v>
      </c>
      <c r="C227" s="344" t="str">
        <f>Psychiatrie!$I$171</f>
        <v/>
      </c>
      <c r="D227" s="325"/>
      <c r="E227" s="325"/>
      <c r="F227" s="325"/>
      <c r="G227" s="325"/>
      <c r="H227" s="325"/>
      <c r="I227" s="325"/>
    </row>
    <row r="228" spans="1:9" x14ac:dyDescent="0.2">
      <c r="A228" s="371" t="s">
        <v>138</v>
      </c>
      <c r="B228" s="372" t="s">
        <v>19</v>
      </c>
      <c r="C228" s="344" t="str">
        <f>Psychiatrie!$I$177</f>
        <v/>
      </c>
      <c r="D228" s="325"/>
      <c r="E228" s="325"/>
      <c r="F228" s="325"/>
      <c r="G228" s="325"/>
      <c r="H228" s="325"/>
      <c r="I228" s="325"/>
    </row>
    <row r="229" spans="1:9" x14ac:dyDescent="0.2">
      <c r="A229" s="371" t="s">
        <v>139</v>
      </c>
      <c r="B229" s="372" t="s">
        <v>21</v>
      </c>
      <c r="C229" s="344" t="str">
        <f>Psychiatrie!$I$183</f>
        <v/>
      </c>
      <c r="D229" s="325"/>
      <c r="E229" s="325"/>
      <c r="F229" s="325"/>
      <c r="G229" s="325"/>
      <c r="H229" s="325"/>
      <c r="I229" s="325"/>
    </row>
    <row r="230" spans="1:9" ht="24" x14ac:dyDescent="0.2">
      <c r="A230" s="403" t="s">
        <v>702</v>
      </c>
      <c r="B230" s="373" t="s">
        <v>700</v>
      </c>
      <c r="C230" s="344" t="str">
        <f>Psychiatrie!$I$201</f>
        <v/>
      </c>
      <c r="D230" s="325"/>
      <c r="E230" s="325"/>
      <c r="F230" s="325"/>
      <c r="G230" s="325"/>
      <c r="H230" s="325"/>
      <c r="I230" s="325"/>
    </row>
    <row r="231" spans="1:9" x14ac:dyDescent="0.2">
      <c r="A231" s="368" t="s">
        <v>88</v>
      </c>
      <c r="B231" s="370" t="s">
        <v>87</v>
      </c>
      <c r="C231" s="340" t="str">
        <f>Psychiatrie!$I$234</f>
        <v/>
      </c>
      <c r="D231" s="358"/>
      <c r="E231" s="358"/>
      <c r="F231" s="358"/>
      <c r="G231" s="358"/>
      <c r="H231" s="358"/>
      <c r="I231" s="358"/>
    </row>
    <row r="232" spans="1:9" x14ac:dyDescent="0.2">
      <c r="A232" s="368" t="s">
        <v>100</v>
      </c>
      <c r="B232" s="369" t="s">
        <v>99</v>
      </c>
      <c r="C232" s="337" t="str">
        <f>Psychiatrie!$I$429</f>
        <v/>
      </c>
      <c r="D232" s="358"/>
      <c r="E232" s="358"/>
      <c r="F232" s="358"/>
      <c r="G232" s="358"/>
      <c r="H232" s="358"/>
      <c r="I232" s="358"/>
    </row>
    <row r="233" spans="1:9" x14ac:dyDescent="0.2">
      <c r="A233" s="368" t="s">
        <v>101</v>
      </c>
      <c r="B233" s="369" t="s">
        <v>486</v>
      </c>
      <c r="C233" s="337" t="str">
        <f>Psychiatrie!$I$457</f>
        <v/>
      </c>
      <c r="D233" s="358"/>
      <c r="E233" s="358"/>
      <c r="F233" s="358"/>
      <c r="G233" s="358"/>
      <c r="H233" s="358"/>
      <c r="I233" s="358"/>
    </row>
    <row r="234" spans="1:9" x14ac:dyDescent="0.2">
      <c r="A234" s="368" t="s">
        <v>178</v>
      </c>
      <c r="B234" s="369" t="s">
        <v>63</v>
      </c>
      <c r="C234" s="337" t="str">
        <f>Psychiatrie!$I$505</f>
        <v/>
      </c>
      <c r="D234" s="358"/>
      <c r="E234" s="358"/>
      <c r="F234" s="358"/>
      <c r="G234" s="358"/>
      <c r="H234" s="358"/>
      <c r="I234" s="358"/>
    </row>
    <row r="235" spans="1:9" x14ac:dyDescent="0.2">
      <c r="A235" s="368" t="s">
        <v>359</v>
      </c>
      <c r="B235" s="369" t="s">
        <v>360</v>
      </c>
      <c r="C235" s="337" t="str">
        <f>Psychiatrie!$I$518</f>
        <v/>
      </c>
      <c r="D235" s="358"/>
      <c r="E235" s="358"/>
      <c r="F235" s="358"/>
      <c r="G235" s="358"/>
      <c r="H235" s="358"/>
      <c r="I235" s="358"/>
    </row>
    <row r="236" spans="1:9" x14ac:dyDescent="0.2">
      <c r="A236" s="374" t="s">
        <v>701</v>
      </c>
      <c r="B236" s="375" t="s">
        <v>569</v>
      </c>
      <c r="C236" s="337" t="str">
        <f>IF(Psychiatrie!$I$536="","",Psychiatrie!$I$457+Psychiatrie!$I$505+Psychiatrie!$I$518+Psychiatrie!$I$520)</f>
        <v/>
      </c>
      <c r="D236" s="358"/>
      <c r="E236" s="358"/>
      <c r="F236" s="358"/>
      <c r="G236" s="358"/>
      <c r="H236" s="358"/>
      <c r="I236" s="358"/>
    </row>
    <row r="237" spans="1:9" x14ac:dyDescent="0.2">
      <c r="A237" s="368" t="s">
        <v>180</v>
      </c>
      <c r="B237" s="369" t="s">
        <v>540</v>
      </c>
      <c r="C237" s="337" t="str">
        <f>Psychiatrie!$I$508</f>
        <v/>
      </c>
      <c r="D237" s="359"/>
      <c r="E237" s="359"/>
      <c r="F237" s="359"/>
      <c r="G237" s="359"/>
      <c r="H237" s="359"/>
      <c r="I237" s="359"/>
    </row>
    <row r="238" spans="1:9" x14ac:dyDescent="0.2">
      <c r="A238" s="368" t="s">
        <v>177</v>
      </c>
      <c r="B238" s="369" t="s">
        <v>541</v>
      </c>
      <c r="C238" s="337" t="str">
        <f>Psychiatrie!$I$497</f>
        <v/>
      </c>
      <c r="D238" s="359"/>
      <c r="E238" s="359"/>
      <c r="F238" s="359"/>
      <c r="G238" s="359"/>
      <c r="H238" s="359"/>
      <c r="I238" s="359"/>
    </row>
    <row r="239" spans="1:9" x14ac:dyDescent="0.2">
      <c r="A239" s="368" t="s">
        <v>152</v>
      </c>
      <c r="B239" s="369" t="s">
        <v>542</v>
      </c>
      <c r="C239" s="337" t="str">
        <f>Psychiatrie!$I$267</f>
        <v/>
      </c>
      <c r="D239" s="359"/>
      <c r="E239" s="359"/>
      <c r="F239" s="359"/>
      <c r="G239" s="359"/>
      <c r="H239" s="359"/>
      <c r="I239" s="359"/>
    </row>
    <row r="240" spans="1:9" x14ac:dyDescent="0.2">
      <c r="A240" s="376" t="s">
        <v>543</v>
      </c>
      <c r="B240" s="377" t="s">
        <v>505</v>
      </c>
      <c r="C240" s="337" t="str">
        <f>Psychiatrie!$I$482</f>
        <v/>
      </c>
      <c r="D240" s="359"/>
      <c r="E240" s="359"/>
      <c r="F240" s="359"/>
      <c r="G240" s="359"/>
      <c r="H240" s="359"/>
      <c r="I240" s="359"/>
    </row>
    <row r="241" spans="1:9" x14ac:dyDescent="0.2">
      <c r="A241" s="349" t="s">
        <v>544</v>
      </c>
      <c r="B241" s="301" t="s">
        <v>545</v>
      </c>
      <c r="C241" s="243" t="str">
        <f>Psychiatrie!$I$535</f>
        <v/>
      </c>
      <c r="D241" s="358"/>
      <c r="E241" s="358"/>
      <c r="F241" s="358"/>
      <c r="G241" s="358"/>
      <c r="H241" s="358"/>
      <c r="I241" s="358"/>
    </row>
    <row r="242" spans="1:9" x14ac:dyDescent="0.2">
      <c r="A242" s="302"/>
      <c r="B242" s="300" t="s">
        <v>391</v>
      </c>
      <c r="C242" s="261" t="str">
        <f>Psychiatrie!$I$536</f>
        <v/>
      </c>
      <c r="D242" s="350"/>
      <c r="E242" s="350"/>
      <c r="F242" s="350"/>
      <c r="G242" s="350"/>
      <c r="H242" s="350"/>
      <c r="I242" s="350"/>
    </row>
    <row r="243" spans="1:9" x14ac:dyDescent="0.2">
      <c r="B243" s="364" t="s">
        <v>696</v>
      </c>
    </row>
    <row r="245" spans="1:9" x14ac:dyDescent="0.2">
      <c r="A245" s="229" t="s">
        <v>554</v>
      </c>
      <c r="H245" s="329"/>
    </row>
    <row r="247" spans="1:9" x14ac:dyDescent="0.2">
      <c r="C247" s="575" t="s">
        <v>431</v>
      </c>
      <c r="D247" s="575"/>
      <c r="E247" s="575"/>
      <c r="F247" s="575"/>
      <c r="G247" s="575"/>
      <c r="H247" s="575"/>
      <c r="I247" s="575"/>
    </row>
    <row r="248" spans="1:9" x14ac:dyDescent="0.2">
      <c r="A248" s="260" t="s">
        <v>382</v>
      </c>
      <c r="B248" s="260" t="s">
        <v>383</v>
      </c>
      <c r="C248" s="306">
        <v>2023</v>
      </c>
      <c r="D248" s="306">
        <v>2022</v>
      </c>
      <c r="E248" s="306">
        <v>2021</v>
      </c>
      <c r="F248" s="306">
        <v>2020</v>
      </c>
      <c r="G248" s="306">
        <v>2019</v>
      </c>
      <c r="H248" s="306">
        <v>2018</v>
      </c>
      <c r="I248" s="306">
        <v>2017</v>
      </c>
    </row>
    <row r="249" spans="1:9" x14ac:dyDescent="0.2">
      <c r="A249" s="479" t="s">
        <v>123</v>
      </c>
      <c r="B249" s="299" t="s">
        <v>5</v>
      </c>
      <c r="C249" s="243" t="str">
        <f>Hématologie!$I$62</f>
        <v/>
      </c>
      <c r="D249" s="298"/>
      <c r="E249" s="298"/>
      <c r="F249" s="298"/>
      <c r="G249" s="298"/>
      <c r="H249" s="298"/>
      <c r="I249" s="298"/>
    </row>
    <row r="250" spans="1:9" ht="12" customHeight="1" x14ac:dyDescent="0.2">
      <c r="A250" s="348" t="s">
        <v>125</v>
      </c>
      <c r="B250" s="299" t="s">
        <v>502</v>
      </c>
      <c r="C250" s="243" t="str">
        <f>Hématologie!$I$75</f>
        <v/>
      </c>
      <c r="D250" s="298"/>
      <c r="E250" s="298"/>
      <c r="F250" s="298"/>
      <c r="G250" s="298"/>
      <c r="H250" s="298"/>
      <c r="I250" s="298"/>
    </row>
    <row r="251" spans="1:9" x14ac:dyDescent="0.2">
      <c r="A251" s="368" t="s">
        <v>128</v>
      </c>
      <c r="B251" s="369" t="s">
        <v>533</v>
      </c>
      <c r="C251" s="337" t="str">
        <f>Hématologie!$I$92</f>
        <v/>
      </c>
      <c r="D251" s="298"/>
      <c r="E251" s="298"/>
      <c r="F251" s="298"/>
      <c r="G251" s="298"/>
      <c r="H251" s="298"/>
      <c r="I251" s="298"/>
    </row>
    <row r="252" spans="1:9" x14ac:dyDescent="0.2">
      <c r="A252" s="368" t="s">
        <v>462</v>
      </c>
      <c r="B252" s="369" t="s">
        <v>461</v>
      </c>
      <c r="C252" s="337" t="str">
        <f>Hématologie!$I$99</f>
        <v/>
      </c>
      <c r="D252" s="298"/>
      <c r="E252" s="298"/>
      <c r="F252" s="298"/>
      <c r="G252" s="298"/>
      <c r="H252" s="298"/>
      <c r="I252" s="298"/>
    </row>
    <row r="253" spans="1:9" ht="24" x14ac:dyDescent="0.2">
      <c r="A253" s="402" t="s">
        <v>699</v>
      </c>
      <c r="B253" s="370" t="s">
        <v>18</v>
      </c>
      <c r="C253" s="340" t="str">
        <f>Hématologie!$I$203</f>
        <v/>
      </c>
      <c r="D253" s="358"/>
      <c r="E253" s="358"/>
      <c r="F253" s="358"/>
      <c r="G253" s="358"/>
      <c r="H253" s="358"/>
      <c r="I253" s="358"/>
    </row>
    <row r="254" spans="1:9" ht="24" x14ac:dyDescent="0.2">
      <c r="A254" s="371" t="s">
        <v>539</v>
      </c>
      <c r="B254" s="372" t="s">
        <v>404</v>
      </c>
      <c r="C254" s="344" t="str">
        <f>Hématologie!$I$171</f>
        <v/>
      </c>
      <c r="D254" s="325"/>
      <c r="E254" s="325"/>
      <c r="F254" s="325"/>
      <c r="G254" s="325"/>
      <c r="H254" s="325"/>
      <c r="I254" s="325"/>
    </row>
    <row r="255" spans="1:9" x14ac:dyDescent="0.2">
      <c r="A255" s="371" t="s">
        <v>138</v>
      </c>
      <c r="B255" s="372" t="s">
        <v>19</v>
      </c>
      <c r="C255" s="344" t="str">
        <f>Hématologie!$I$177</f>
        <v/>
      </c>
      <c r="D255" s="325"/>
      <c r="E255" s="325"/>
      <c r="F255" s="325"/>
      <c r="G255" s="325"/>
      <c r="H255" s="325"/>
      <c r="I255" s="325"/>
    </row>
    <row r="256" spans="1:9" x14ac:dyDescent="0.2">
      <c r="A256" s="371" t="s">
        <v>139</v>
      </c>
      <c r="B256" s="372" t="s">
        <v>21</v>
      </c>
      <c r="C256" s="344" t="str">
        <f>Hématologie!$I$183</f>
        <v/>
      </c>
      <c r="D256" s="325"/>
      <c r="E256" s="325"/>
      <c r="F256" s="325"/>
      <c r="G256" s="325"/>
      <c r="H256" s="325"/>
      <c r="I256" s="325"/>
    </row>
    <row r="257" spans="1:9" ht="24" x14ac:dyDescent="0.2">
      <c r="A257" s="403" t="s">
        <v>702</v>
      </c>
      <c r="B257" s="373" t="s">
        <v>700</v>
      </c>
      <c r="C257" s="344" t="str">
        <f>Hématologie!$I$201</f>
        <v/>
      </c>
      <c r="D257" s="325"/>
      <c r="E257" s="325"/>
      <c r="F257" s="325"/>
      <c r="G257" s="325"/>
      <c r="H257" s="325"/>
      <c r="I257" s="325"/>
    </row>
    <row r="258" spans="1:9" x14ac:dyDescent="0.2">
      <c r="A258" s="368" t="s">
        <v>88</v>
      </c>
      <c r="B258" s="370" t="s">
        <v>87</v>
      </c>
      <c r="C258" s="340" t="str">
        <f>Hématologie!$I$234</f>
        <v/>
      </c>
      <c r="D258" s="358"/>
      <c r="E258" s="358"/>
      <c r="F258" s="358"/>
      <c r="G258" s="358"/>
      <c r="H258" s="358"/>
      <c r="I258" s="358"/>
    </row>
    <row r="259" spans="1:9" x14ac:dyDescent="0.2">
      <c r="A259" s="368" t="s">
        <v>100</v>
      </c>
      <c r="B259" s="369" t="s">
        <v>99</v>
      </c>
      <c r="C259" s="337" t="str">
        <f>Hématologie!$I$429</f>
        <v/>
      </c>
      <c r="D259" s="358"/>
      <c r="E259" s="358"/>
      <c r="F259" s="358"/>
      <c r="G259" s="358"/>
      <c r="H259" s="358"/>
      <c r="I259" s="358"/>
    </row>
    <row r="260" spans="1:9" x14ac:dyDescent="0.2">
      <c r="A260" s="368" t="s">
        <v>101</v>
      </c>
      <c r="B260" s="369" t="s">
        <v>486</v>
      </c>
      <c r="C260" s="337" t="str">
        <f>Hématologie!$I$457</f>
        <v/>
      </c>
      <c r="D260" s="358"/>
      <c r="E260" s="358"/>
      <c r="F260" s="358"/>
      <c r="G260" s="358"/>
      <c r="H260" s="358"/>
      <c r="I260" s="358"/>
    </row>
    <row r="261" spans="1:9" x14ac:dyDescent="0.2">
      <c r="A261" s="368" t="s">
        <v>178</v>
      </c>
      <c r="B261" s="369" t="s">
        <v>63</v>
      </c>
      <c r="C261" s="337" t="str">
        <f>Hématologie!$I$505</f>
        <v/>
      </c>
      <c r="D261" s="358"/>
      <c r="E261" s="358"/>
      <c r="F261" s="358"/>
      <c r="G261" s="358"/>
      <c r="H261" s="358"/>
      <c r="I261" s="358"/>
    </row>
    <row r="262" spans="1:9" x14ac:dyDescent="0.2">
      <c r="A262" s="368" t="s">
        <v>359</v>
      </c>
      <c r="B262" s="369" t="s">
        <v>360</v>
      </c>
      <c r="C262" s="337" t="str">
        <f>Hématologie!$I$518</f>
        <v/>
      </c>
      <c r="D262" s="358"/>
      <c r="E262" s="358"/>
      <c r="F262" s="358"/>
      <c r="G262" s="358"/>
      <c r="H262" s="358"/>
      <c r="I262" s="358"/>
    </row>
    <row r="263" spans="1:9" x14ac:dyDescent="0.2">
      <c r="A263" s="374" t="s">
        <v>701</v>
      </c>
      <c r="B263" s="375" t="s">
        <v>569</v>
      </c>
      <c r="C263" s="337" t="str">
        <f>IF(Hématologie!$I$536="","",Hématologie!$I$457+Hématologie!$I$505+Hématologie!$I$518+Hématologie!$I$520)</f>
        <v/>
      </c>
      <c r="D263" s="358"/>
      <c r="E263" s="358"/>
      <c r="F263" s="358"/>
      <c r="G263" s="358"/>
      <c r="H263" s="358"/>
      <c r="I263" s="358"/>
    </row>
    <row r="264" spans="1:9" x14ac:dyDescent="0.2">
      <c r="A264" s="368" t="s">
        <v>180</v>
      </c>
      <c r="B264" s="369" t="s">
        <v>540</v>
      </c>
      <c r="C264" s="337" t="str">
        <f>Hématologie!$I$508</f>
        <v/>
      </c>
      <c r="D264" s="359"/>
      <c r="E264" s="359"/>
      <c r="F264" s="359"/>
      <c r="G264" s="359"/>
      <c r="H264" s="359"/>
      <c r="I264" s="359"/>
    </row>
    <row r="265" spans="1:9" x14ac:dyDescent="0.2">
      <c r="A265" s="368" t="s">
        <v>177</v>
      </c>
      <c r="B265" s="369" t="s">
        <v>541</v>
      </c>
      <c r="C265" s="337" t="str">
        <f>Hématologie!$I$497</f>
        <v/>
      </c>
      <c r="D265" s="359"/>
      <c r="E265" s="359"/>
      <c r="F265" s="359"/>
      <c r="G265" s="359"/>
      <c r="H265" s="359"/>
      <c r="I265" s="359"/>
    </row>
    <row r="266" spans="1:9" x14ac:dyDescent="0.2">
      <c r="A266" s="368" t="s">
        <v>152</v>
      </c>
      <c r="B266" s="369" t="s">
        <v>542</v>
      </c>
      <c r="C266" s="337" t="str">
        <f>Hématologie!$I$267</f>
        <v/>
      </c>
      <c r="D266" s="359"/>
      <c r="E266" s="359"/>
      <c r="F266" s="359"/>
      <c r="G266" s="359"/>
      <c r="H266" s="359"/>
      <c r="I266" s="359"/>
    </row>
    <row r="267" spans="1:9" x14ac:dyDescent="0.2">
      <c r="A267" s="376" t="s">
        <v>543</v>
      </c>
      <c r="B267" s="377" t="s">
        <v>505</v>
      </c>
      <c r="C267" s="337" t="str">
        <f>Hématologie!$I$482</f>
        <v/>
      </c>
      <c r="D267" s="359"/>
      <c r="E267" s="359"/>
      <c r="F267" s="359"/>
      <c r="G267" s="359"/>
      <c r="H267" s="359"/>
      <c r="I267" s="359"/>
    </row>
    <row r="268" spans="1:9" x14ac:dyDescent="0.2">
      <c r="A268" s="349" t="s">
        <v>544</v>
      </c>
      <c r="B268" s="301" t="s">
        <v>545</v>
      </c>
      <c r="C268" s="243" t="str">
        <f>Hématologie!$I$535</f>
        <v/>
      </c>
      <c r="D268" s="358"/>
      <c r="E268" s="358"/>
      <c r="F268" s="358"/>
      <c r="G268" s="358"/>
      <c r="H268" s="358"/>
      <c r="I268" s="358"/>
    </row>
    <row r="269" spans="1:9" x14ac:dyDescent="0.2">
      <c r="A269" s="302"/>
      <c r="B269" s="300" t="s">
        <v>391</v>
      </c>
      <c r="C269" s="261" t="str">
        <f>Hématologie!$I$536</f>
        <v/>
      </c>
      <c r="D269" s="350"/>
      <c r="E269" s="350"/>
      <c r="F269" s="350"/>
      <c r="G269" s="350"/>
      <c r="H269" s="350"/>
      <c r="I269" s="350"/>
    </row>
    <row r="270" spans="1:9" x14ac:dyDescent="0.2">
      <c r="B270" s="364" t="s">
        <v>696</v>
      </c>
    </row>
    <row r="273" spans="1:9" x14ac:dyDescent="0.2">
      <c r="A273" s="229" t="s">
        <v>555</v>
      </c>
      <c r="I273" s="329"/>
    </row>
    <row r="275" spans="1:9" x14ac:dyDescent="0.2">
      <c r="C275" s="575" t="s">
        <v>431</v>
      </c>
      <c r="D275" s="575"/>
      <c r="E275" s="575"/>
      <c r="F275" s="575"/>
      <c r="G275" s="575"/>
      <c r="H275" s="575"/>
      <c r="I275" s="575"/>
    </row>
    <row r="276" spans="1:9" x14ac:dyDescent="0.2">
      <c r="A276" s="260" t="s">
        <v>382</v>
      </c>
      <c r="B276" s="260" t="s">
        <v>383</v>
      </c>
      <c r="C276" s="306">
        <v>2023</v>
      </c>
      <c r="D276" s="306">
        <v>2022</v>
      </c>
      <c r="E276" s="306">
        <v>2021</v>
      </c>
      <c r="F276" s="306">
        <v>2020</v>
      </c>
      <c r="G276" s="306">
        <v>2019</v>
      </c>
      <c r="H276" s="306">
        <v>2018</v>
      </c>
      <c r="I276" s="306">
        <v>2017</v>
      </c>
    </row>
    <row r="277" spans="1:9" x14ac:dyDescent="0.2">
      <c r="A277" s="479" t="s">
        <v>123</v>
      </c>
      <c r="B277" s="299" t="s">
        <v>5</v>
      </c>
      <c r="C277" s="243" t="str">
        <f>'Maladie inf'!$I$62</f>
        <v/>
      </c>
      <c r="D277" s="298"/>
      <c r="E277" s="298"/>
      <c r="F277" s="298"/>
      <c r="G277" s="298"/>
      <c r="H277" s="298"/>
      <c r="I277" s="298"/>
    </row>
    <row r="278" spans="1:9" x14ac:dyDescent="0.2">
      <c r="A278" s="348" t="s">
        <v>125</v>
      </c>
      <c r="B278" s="299" t="s">
        <v>502</v>
      </c>
      <c r="C278" s="243" t="str">
        <f>'Maladie inf'!$I$75</f>
        <v/>
      </c>
      <c r="D278" s="298"/>
      <c r="E278" s="298"/>
      <c r="F278" s="298"/>
      <c r="G278" s="298"/>
      <c r="H278" s="298"/>
      <c r="I278" s="298"/>
    </row>
    <row r="279" spans="1:9" x14ac:dyDescent="0.2">
      <c r="A279" s="368" t="s">
        <v>128</v>
      </c>
      <c r="B279" s="369" t="s">
        <v>533</v>
      </c>
      <c r="C279" s="337" t="str">
        <f>'Maladie inf'!$I$92</f>
        <v/>
      </c>
      <c r="D279" s="298"/>
      <c r="E279" s="298"/>
      <c r="F279" s="298"/>
      <c r="G279" s="298"/>
      <c r="H279" s="298"/>
      <c r="I279" s="298"/>
    </row>
    <row r="280" spans="1:9" x14ac:dyDescent="0.2">
      <c r="A280" s="368" t="s">
        <v>462</v>
      </c>
      <c r="B280" s="369" t="s">
        <v>461</v>
      </c>
      <c r="C280" s="337" t="str">
        <f>'Maladie inf'!$I$99</f>
        <v/>
      </c>
      <c r="D280" s="298"/>
      <c r="E280" s="298"/>
      <c r="F280" s="298"/>
      <c r="G280" s="298"/>
      <c r="H280" s="298"/>
      <c r="I280" s="298"/>
    </row>
    <row r="281" spans="1:9" ht="24" x14ac:dyDescent="0.2">
      <c r="A281" s="402" t="s">
        <v>699</v>
      </c>
      <c r="B281" s="370" t="s">
        <v>18</v>
      </c>
      <c r="C281" s="340" t="str">
        <f>'Maladie inf'!$I$203</f>
        <v/>
      </c>
      <c r="D281" s="358"/>
      <c r="E281" s="358"/>
      <c r="F281" s="358"/>
      <c r="G281" s="358"/>
      <c r="H281" s="358"/>
      <c r="I281" s="358"/>
    </row>
    <row r="282" spans="1:9" ht="24" x14ac:dyDescent="0.2">
      <c r="A282" s="371" t="s">
        <v>539</v>
      </c>
      <c r="B282" s="372" t="s">
        <v>404</v>
      </c>
      <c r="C282" s="344" t="str">
        <f>'Maladie inf'!$I$171</f>
        <v/>
      </c>
      <c r="D282" s="325"/>
      <c r="E282" s="325"/>
      <c r="F282" s="325"/>
      <c r="G282" s="325"/>
      <c r="H282" s="325"/>
      <c r="I282" s="325"/>
    </row>
    <row r="283" spans="1:9" x14ac:dyDescent="0.2">
      <c r="A283" s="371" t="s">
        <v>138</v>
      </c>
      <c r="B283" s="372" t="s">
        <v>19</v>
      </c>
      <c r="C283" s="344" t="str">
        <f>'Maladie inf'!$I$177</f>
        <v/>
      </c>
      <c r="D283" s="325"/>
      <c r="E283" s="325"/>
      <c r="F283" s="325"/>
      <c r="G283" s="325"/>
      <c r="H283" s="325"/>
      <c r="I283" s="325"/>
    </row>
    <row r="284" spans="1:9" x14ac:dyDescent="0.2">
      <c r="A284" s="371" t="s">
        <v>139</v>
      </c>
      <c r="B284" s="372" t="s">
        <v>21</v>
      </c>
      <c r="C284" s="344" t="str">
        <f>'Maladie inf'!$I$183</f>
        <v/>
      </c>
      <c r="D284" s="325"/>
      <c r="E284" s="325"/>
      <c r="F284" s="325"/>
      <c r="G284" s="325"/>
      <c r="H284" s="325"/>
      <c r="I284" s="325"/>
    </row>
    <row r="285" spans="1:9" ht="24" x14ac:dyDescent="0.2">
      <c r="A285" s="403" t="s">
        <v>702</v>
      </c>
      <c r="B285" s="373" t="s">
        <v>700</v>
      </c>
      <c r="C285" s="344" t="str">
        <f>'Maladie inf'!$I$201</f>
        <v/>
      </c>
      <c r="D285" s="325"/>
      <c r="E285" s="325"/>
      <c r="F285" s="325"/>
      <c r="G285" s="325"/>
      <c r="H285" s="325"/>
      <c r="I285" s="325"/>
    </row>
    <row r="286" spans="1:9" x14ac:dyDescent="0.2">
      <c r="A286" s="368" t="s">
        <v>88</v>
      </c>
      <c r="B286" s="370" t="s">
        <v>87</v>
      </c>
      <c r="C286" s="340" t="str">
        <f>'Maladie inf'!$I$234</f>
        <v/>
      </c>
      <c r="D286" s="358"/>
      <c r="E286" s="358"/>
      <c r="F286" s="358"/>
      <c r="G286" s="358"/>
      <c r="H286" s="358"/>
      <c r="I286" s="358"/>
    </row>
    <row r="287" spans="1:9" x14ac:dyDescent="0.2">
      <c r="A287" s="368" t="s">
        <v>100</v>
      </c>
      <c r="B287" s="369" t="s">
        <v>99</v>
      </c>
      <c r="C287" s="337" t="str">
        <f>'Maladie inf'!$I$429</f>
        <v/>
      </c>
      <c r="D287" s="358"/>
      <c r="E287" s="358"/>
      <c r="F287" s="358"/>
      <c r="G287" s="358"/>
      <c r="H287" s="358"/>
      <c r="I287" s="358"/>
    </row>
    <row r="288" spans="1:9" x14ac:dyDescent="0.2">
      <c r="A288" s="368" t="s">
        <v>101</v>
      </c>
      <c r="B288" s="369" t="s">
        <v>486</v>
      </c>
      <c r="C288" s="337" t="str">
        <f>'Maladie inf'!$I$457</f>
        <v/>
      </c>
      <c r="D288" s="358"/>
      <c r="E288" s="358"/>
      <c r="F288" s="358"/>
      <c r="G288" s="358"/>
      <c r="H288" s="358"/>
      <c r="I288" s="358"/>
    </row>
    <row r="289" spans="1:9" x14ac:dyDescent="0.2">
      <c r="A289" s="368" t="s">
        <v>178</v>
      </c>
      <c r="B289" s="369" t="s">
        <v>63</v>
      </c>
      <c r="C289" s="337" t="str">
        <f>'Maladie inf'!$I$505</f>
        <v/>
      </c>
      <c r="D289" s="358"/>
      <c r="E289" s="358"/>
      <c r="F289" s="358"/>
      <c r="G289" s="358"/>
      <c r="H289" s="358"/>
      <c r="I289" s="358"/>
    </row>
    <row r="290" spans="1:9" x14ac:dyDescent="0.2">
      <c r="A290" s="368" t="s">
        <v>359</v>
      </c>
      <c r="B290" s="369" t="s">
        <v>360</v>
      </c>
      <c r="C290" s="337" t="str">
        <f>'Maladie inf'!$I$518</f>
        <v/>
      </c>
      <c r="D290" s="358"/>
      <c r="E290" s="358"/>
      <c r="F290" s="358"/>
      <c r="G290" s="358"/>
      <c r="H290" s="358"/>
      <c r="I290" s="358"/>
    </row>
    <row r="291" spans="1:9" x14ac:dyDescent="0.2">
      <c r="A291" s="374" t="s">
        <v>701</v>
      </c>
      <c r="B291" s="375" t="s">
        <v>569</v>
      </c>
      <c r="C291" s="337" t="str">
        <f>IF('Maladie inf'!$I$536="","",'Maladie inf'!$I$457+'Maladie inf'!$I$505+'Maladie inf'!$I$518+'Maladie inf'!$I$520)</f>
        <v/>
      </c>
      <c r="D291" s="358"/>
      <c r="E291" s="358"/>
      <c r="F291" s="358"/>
      <c r="G291" s="358"/>
      <c r="H291" s="358"/>
      <c r="I291" s="358"/>
    </row>
    <row r="292" spans="1:9" x14ac:dyDescent="0.2">
      <c r="A292" s="368" t="s">
        <v>180</v>
      </c>
      <c r="B292" s="369" t="s">
        <v>540</v>
      </c>
      <c r="C292" s="337" t="str">
        <f>'Maladie inf'!$I$508</f>
        <v/>
      </c>
      <c r="D292" s="359"/>
      <c r="E292" s="359"/>
      <c r="F292" s="359"/>
      <c r="G292" s="359"/>
      <c r="H292" s="359"/>
      <c r="I292" s="359"/>
    </row>
    <row r="293" spans="1:9" x14ac:dyDescent="0.2">
      <c r="A293" s="368" t="s">
        <v>177</v>
      </c>
      <c r="B293" s="369" t="s">
        <v>541</v>
      </c>
      <c r="C293" s="337" t="str">
        <f>'Maladie inf'!$I$497</f>
        <v/>
      </c>
      <c r="D293" s="359"/>
      <c r="E293" s="359"/>
      <c r="F293" s="359"/>
      <c r="G293" s="359"/>
      <c r="H293" s="359"/>
      <c r="I293" s="359"/>
    </row>
    <row r="294" spans="1:9" x14ac:dyDescent="0.2">
      <c r="A294" s="368" t="s">
        <v>152</v>
      </c>
      <c r="B294" s="369" t="s">
        <v>542</v>
      </c>
      <c r="C294" s="337" t="str">
        <f>'Maladie inf'!$I$267</f>
        <v/>
      </c>
      <c r="D294" s="359"/>
      <c r="E294" s="359"/>
      <c r="F294" s="359"/>
      <c r="G294" s="359"/>
      <c r="H294" s="359"/>
      <c r="I294" s="359"/>
    </row>
    <row r="295" spans="1:9" x14ac:dyDescent="0.2">
      <c r="A295" s="376" t="s">
        <v>543</v>
      </c>
      <c r="B295" s="377" t="s">
        <v>505</v>
      </c>
      <c r="C295" s="337" t="str">
        <f>'Maladie inf'!$I$482</f>
        <v/>
      </c>
      <c r="D295" s="359"/>
      <c r="E295" s="359"/>
      <c r="F295" s="359"/>
      <c r="G295" s="359"/>
      <c r="H295" s="359"/>
      <c r="I295" s="359"/>
    </row>
    <row r="296" spans="1:9" x14ac:dyDescent="0.2">
      <c r="A296" s="349" t="s">
        <v>544</v>
      </c>
      <c r="B296" s="301" t="s">
        <v>545</v>
      </c>
      <c r="C296" s="243" t="str">
        <f>'Maladie inf'!$I$535</f>
        <v/>
      </c>
      <c r="D296" s="358"/>
      <c r="E296" s="358"/>
      <c r="F296" s="358"/>
      <c r="G296" s="358"/>
      <c r="H296" s="358"/>
      <c r="I296" s="358"/>
    </row>
    <row r="297" spans="1:9" x14ac:dyDescent="0.2">
      <c r="A297" s="302"/>
      <c r="B297" s="300" t="s">
        <v>391</v>
      </c>
      <c r="C297" s="261" t="str">
        <f>'Maladie inf'!$I$536</f>
        <v/>
      </c>
      <c r="D297" s="350"/>
      <c r="E297" s="350"/>
      <c r="F297" s="350"/>
      <c r="G297" s="350"/>
      <c r="H297" s="350"/>
      <c r="I297" s="350"/>
    </row>
    <row r="298" spans="1:9" x14ac:dyDescent="0.2">
      <c r="B298" s="364" t="s">
        <v>696</v>
      </c>
    </row>
  </sheetData>
  <sheetProtection formatCells="0"/>
  <mergeCells count="12">
    <mergeCell ref="A1:I1"/>
    <mergeCell ref="C275:I275"/>
    <mergeCell ref="C5:I5"/>
    <mergeCell ref="C32:I32"/>
    <mergeCell ref="C58:I58"/>
    <mergeCell ref="C85:I85"/>
    <mergeCell ref="C112:I112"/>
    <mergeCell ref="C139:I139"/>
    <mergeCell ref="C166:I166"/>
    <mergeCell ref="C193:I193"/>
    <mergeCell ref="C220:I220"/>
    <mergeCell ref="C247:I247"/>
  </mergeCells>
  <phoneticPr fontId="23" type="noConversion"/>
  <conditionalFormatting sqref="D297:I297 D269:I269 D134:I134 D161:I161 D188:I188 D215:I215 D242:I242 D8:I27 D54:I54 D80:I80 D107:I107">
    <cfRule type="cellIs" dxfId="44" priority="33" stopIfTrue="1" operator="equal">
      <formula>""</formula>
    </cfRule>
  </conditionalFormatting>
  <conditionalFormatting sqref="D162:F162 D108:F108 D216:F216 D135:F135 D189:F189 D81:F81">
    <cfRule type="cellIs" dxfId="43" priority="34" stopIfTrue="1" operator="equal">
      <formula>0</formula>
    </cfRule>
  </conditionalFormatting>
  <conditionalFormatting sqref="C28:C29">
    <cfRule type="expression" dxfId="42" priority="35" stopIfTrue="1">
      <formula>ISERROR($D$4)</formula>
    </cfRule>
  </conditionalFormatting>
  <conditionalFormatting sqref="C8">
    <cfRule type="expression" dxfId="41" priority="36" stopIfTrue="1">
      <formula>ISERROR($C$8)</formula>
    </cfRule>
  </conditionalFormatting>
  <conditionalFormatting sqref="C9">
    <cfRule type="expression" dxfId="40" priority="37" stopIfTrue="1">
      <formula>ISERROR($C$9)</formula>
    </cfRule>
  </conditionalFormatting>
  <conditionalFormatting sqref="C10">
    <cfRule type="expression" dxfId="39" priority="38" stopIfTrue="1">
      <formula>ISERROR($C$10)</formula>
    </cfRule>
  </conditionalFormatting>
  <conditionalFormatting sqref="C11">
    <cfRule type="expression" dxfId="38" priority="39" stopIfTrue="1">
      <formula>ISERROR($C$11)</formula>
    </cfRule>
  </conditionalFormatting>
  <conditionalFormatting sqref="C12">
    <cfRule type="expression" dxfId="37" priority="40" stopIfTrue="1">
      <formula>ISERROR($C$12)</formula>
    </cfRule>
  </conditionalFormatting>
  <conditionalFormatting sqref="C13">
    <cfRule type="expression" dxfId="36" priority="41" stopIfTrue="1">
      <formula>ISERROR($C$13)</formula>
    </cfRule>
  </conditionalFormatting>
  <conditionalFormatting sqref="C14">
    <cfRule type="expression" dxfId="35" priority="42" stopIfTrue="1">
      <formula>ISERROR($C$14)</formula>
    </cfRule>
  </conditionalFormatting>
  <conditionalFormatting sqref="C15">
    <cfRule type="expression" dxfId="34" priority="43" stopIfTrue="1">
      <formula>ISERROR($C$15)</formula>
    </cfRule>
  </conditionalFormatting>
  <conditionalFormatting sqref="C16">
    <cfRule type="expression" dxfId="33" priority="44" stopIfTrue="1">
      <formula>ISERROR($C$16)</formula>
    </cfRule>
  </conditionalFormatting>
  <conditionalFormatting sqref="C17">
    <cfRule type="expression" dxfId="32" priority="45" stopIfTrue="1">
      <formula>ISERROR($C$17)</formula>
    </cfRule>
  </conditionalFormatting>
  <conditionalFormatting sqref="C18">
    <cfRule type="expression" dxfId="31" priority="46" stopIfTrue="1">
      <formula>ISERROR($C$18)</formula>
    </cfRule>
  </conditionalFormatting>
  <conditionalFormatting sqref="C19">
    <cfRule type="expression" dxfId="30" priority="47" stopIfTrue="1">
      <formula>ISERROR($C$19)</formula>
    </cfRule>
  </conditionalFormatting>
  <conditionalFormatting sqref="C20">
    <cfRule type="expression" dxfId="29" priority="48" stopIfTrue="1">
      <formula>ISERROR($C$20)</formula>
    </cfRule>
  </conditionalFormatting>
  <conditionalFormatting sqref="C21">
    <cfRule type="expression" dxfId="28" priority="49" stopIfTrue="1">
      <formula>ISERROR($C$21)</formula>
    </cfRule>
  </conditionalFormatting>
  <conditionalFormatting sqref="C22">
    <cfRule type="expression" dxfId="27" priority="50" stopIfTrue="1">
      <formula>ISERROR($C$22)</formula>
    </cfRule>
  </conditionalFormatting>
  <conditionalFormatting sqref="C23">
    <cfRule type="expression" dxfId="26" priority="51" stopIfTrue="1">
      <formula>ISERROR($C$23)</formula>
    </cfRule>
  </conditionalFormatting>
  <conditionalFormatting sqref="C24">
    <cfRule type="expression" dxfId="25" priority="52" stopIfTrue="1">
      <formula>ISERROR($C$24)</formula>
    </cfRule>
  </conditionalFormatting>
  <conditionalFormatting sqref="C25">
    <cfRule type="expression" dxfId="24" priority="53" stopIfTrue="1">
      <formula>ISERROR($C$25)</formula>
    </cfRule>
  </conditionalFormatting>
  <conditionalFormatting sqref="C26">
    <cfRule type="expression" dxfId="23" priority="54" stopIfTrue="1">
      <formula>ISERROR($C$26)</formula>
    </cfRule>
  </conditionalFormatting>
  <conditionalFormatting sqref="C27">
    <cfRule type="expression" dxfId="22" priority="55" stopIfTrue="1">
      <formula>ISERROR($C$27)</formula>
    </cfRule>
  </conditionalFormatting>
  <conditionalFormatting sqref="C7">
    <cfRule type="expression" dxfId="21" priority="32" stopIfTrue="1">
      <formula>ISERROR($C$8)</formula>
    </cfRule>
  </conditionalFormatting>
  <conditionalFormatting sqref="D7:I7">
    <cfRule type="cellIs" dxfId="20" priority="31" stopIfTrue="1" operator="equal">
      <formula>""</formula>
    </cfRule>
  </conditionalFormatting>
  <conditionalFormatting sqref="D35:I53">
    <cfRule type="cellIs" dxfId="19" priority="20" stopIfTrue="1" operator="equal">
      <formula>""</formula>
    </cfRule>
  </conditionalFormatting>
  <conditionalFormatting sqref="D34:I34">
    <cfRule type="cellIs" dxfId="18" priority="19" stopIfTrue="1" operator="equal">
      <formula>""</formula>
    </cfRule>
  </conditionalFormatting>
  <conditionalFormatting sqref="D61:I79">
    <cfRule type="cellIs" dxfId="17" priority="18" stopIfTrue="1" operator="equal">
      <formula>""</formula>
    </cfRule>
  </conditionalFormatting>
  <conditionalFormatting sqref="D60:I60">
    <cfRule type="cellIs" dxfId="16" priority="17" stopIfTrue="1" operator="equal">
      <formula>""</formula>
    </cfRule>
  </conditionalFormatting>
  <conditionalFormatting sqref="D88:I106">
    <cfRule type="cellIs" dxfId="15" priority="16" stopIfTrue="1" operator="equal">
      <formula>""</formula>
    </cfRule>
  </conditionalFormatting>
  <conditionalFormatting sqref="D87:I87">
    <cfRule type="cellIs" dxfId="14" priority="15" stopIfTrue="1" operator="equal">
      <formula>""</formula>
    </cfRule>
  </conditionalFormatting>
  <conditionalFormatting sqref="D115:I133">
    <cfRule type="cellIs" dxfId="13" priority="14" stopIfTrue="1" operator="equal">
      <formula>""</formula>
    </cfRule>
  </conditionalFormatting>
  <conditionalFormatting sqref="D114:I114">
    <cfRule type="cellIs" dxfId="12" priority="13" stopIfTrue="1" operator="equal">
      <formula>""</formula>
    </cfRule>
  </conditionalFormatting>
  <conditionalFormatting sqref="D142:I160">
    <cfRule type="cellIs" dxfId="11" priority="12" stopIfTrue="1" operator="equal">
      <formula>""</formula>
    </cfRule>
  </conditionalFormatting>
  <conditionalFormatting sqref="D141:I141">
    <cfRule type="cellIs" dxfId="10" priority="11" stopIfTrue="1" operator="equal">
      <formula>""</formula>
    </cfRule>
  </conditionalFormatting>
  <conditionalFormatting sqref="D169:I187">
    <cfRule type="cellIs" dxfId="9" priority="10" stopIfTrue="1" operator="equal">
      <formula>""</formula>
    </cfRule>
  </conditionalFormatting>
  <conditionalFormatting sqref="D168:I168">
    <cfRule type="cellIs" dxfId="8" priority="9" stopIfTrue="1" operator="equal">
      <formula>""</formula>
    </cfRule>
  </conditionalFormatting>
  <conditionalFormatting sqref="D196:I214">
    <cfRule type="cellIs" dxfId="7" priority="8" stopIfTrue="1" operator="equal">
      <formula>""</formula>
    </cfRule>
  </conditionalFormatting>
  <conditionalFormatting sqref="D195:I195">
    <cfRule type="cellIs" dxfId="6" priority="7" stopIfTrue="1" operator="equal">
      <formula>""</formula>
    </cfRule>
  </conditionalFormatting>
  <conditionalFormatting sqref="D223:I241">
    <cfRule type="cellIs" dxfId="5" priority="6" stopIfTrue="1" operator="equal">
      <formula>""</formula>
    </cfRule>
  </conditionalFormatting>
  <conditionalFormatting sqref="D222:I222">
    <cfRule type="cellIs" dxfId="4" priority="5" stopIfTrue="1" operator="equal">
      <formula>""</formula>
    </cfRule>
  </conditionalFormatting>
  <conditionalFormatting sqref="D250:I268">
    <cfRule type="cellIs" dxfId="3" priority="4" stopIfTrue="1" operator="equal">
      <formula>""</formula>
    </cfRule>
  </conditionalFormatting>
  <conditionalFormatting sqref="D249:I249">
    <cfRule type="cellIs" dxfId="2" priority="3" stopIfTrue="1" operator="equal">
      <formula>""</formula>
    </cfRule>
  </conditionalFormatting>
  <conditionalFormatting sqref="D278:I296">
    <cfRule type="cellIs" dxfId="1" priority="2" stopIfTrue="1" operator="equal">
      <formula>""</formula>
    </cfRule>
  </conditionalFormatting>
  <conditionalFormatting sqref="D277:I277">
    <cfRule type="cellIs" dxfId="0" priority="1" stopIfTrue="1" operator="equal">
      <formula>""</formula>
    </cfRule>
  </conditionalFormatting>
  <printOptions horizontalCentered="1"/>
  <pageMargins left="0.71" right="1.67" top="0.48" bottom="0.37" header="0.22" footer="0.17"/>
  <pageSetup paperSize="9" orientation="landscape" r:id="rId1"/>
  <headerFooter alignWithMargins="0">
    <oddFooter>&amp;L&amp;9&amp;F/&amp;A&amp;R&amp;9&amp;P/&amp;N</oddFooter>
  </headerFooter>
  <rowBreaks count="10" manualBreakCount="10">
    <brk id="29" max="16383" man="1"/>
    <brk id="55" max="16383" man="1"/>
    <brk id="82" max="16383" man="1"/>
    <brk id="109" max="16383" man="1"/>
    <brk id="136" max="16383" man="1"/>
    <brk id="163" max="16383" man="1"/>
    <brk id="190" max="16383" man="1"/>
    <brk id="217" max="16383" man="1"/>
    <brk id="244" max="16383" man="1"/>
    <brk id="272" max="16383" man="1"/>
  </rowBreaks>
  <ignoredErrors>
    <ignoredError sqref="C7 C8:C27"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K558"/>
  <sheetViews>
    <sheetView showGridLines="0" zoomScaleNormal="100" zoomScaleSheetLayoutView="100" workbookViewId="0">
      <pane ySplit="10" topLeftCell="A14"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248</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68"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administratives'!C11="","",'Données administratives'!C11)</f>
        <v/>
      </c>
      <c r="D7" s="556"/>
      <c r="E7" s="191"/>
      <c r="J7"/>
    </row>
    <row r="8" spans="1:11" s="88" customFormat="1" ht="13.5" thickBot="1" x14ac:dyDescent="0.25">
      <c r="A8" s="102" t="s">
        <v>217</v>
      </c>
      <c r="B8" s="93"/>
      <c r="C8" s="555" t="str">
        <f>IF('Données administratives'!D11="","",'Données administratives'!D11)</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456</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68"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administratives'!C12="","",'Données administratives'!C12)</f>
        <v/>
      </c>
      <c r="D7" s="556"/>
      <c r="E7" s="191"/>
      <c r="J7"/>
    </row>
    <row r="8" spans="1:11" s="88" customFormat="1" ht="13.5" thickBot="1" x14ac:dyDescent="0.25">
      <c r="A8" s="102" t="s">
        <v>217</v>
      </c>
      <c r="B8" s="93"/>
      <c r="C8" s="555" t="str">
        <f>IF('Données administratives'!D12="","",'Données administratives'!D12)</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521"/>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42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K558"/>
  <sheetViews>
    <sheetView showGridLines="0" zoomScaleNormal="100" zoomScaleSheetLayoutView="100" workbookViewId="0">
      <pane ySplit="10" topLeftCell="A11" activePane="bottomLeft" state="frozen"/>
      <selection pane="bottomLeft" activeCell="E15" sqref="E15"/>
    </sheetView>
  </sheetViews>
  <sheetFormatPr baseColWidth="10" defaultRowHeight="12.75" x14ac:dyDescent="0.2"/>
  <cols>
    <col min="1" max="1" width="8" style="104" customWidth="1"/>
    <col min="2" max="2" width="25.5703125" style="4" customWidth="1"/>
    <col min="3" max="3" width="6.85546875" style="4" customWidth="1"/>
    <col min="4" max="4" width="7.28515625" style="4" customWidth="1"/>
    <col min="5" max="5" width="17" style="4" customWidth="1"/>
    <col min="6" max="6" width="7.140625" style="4" customWidth="1"/>
    <col min="7" max="7" width="5.7109375" style="4" customWidth="1"/>
    <col min="8" max="8" width="15.5703125" style="4" customWidth="1"/>
    <col min="9" max="9" width="14.7109375" style="4" customWidth="1"/>
    <col min="10" max="10" width="11.42578125" style="37"/>
    <col min="11" max="16384" width="11.42578125" style="4"/>
  </cols>
  <sheetData>
    <row r="1" spans="1:11" s="2" customFormat="1" ht="12.75" customHeight="1" x14ac:dyDescent="0.2">
      <c r="A1" s="559" t="s">
        <v>716</v>
      </c>
      <c r="B1" s="560"/>
      <c r="C1" s="560"/>
      <c r="D1" s="560"/>
      <c r="E1" s="560"/>
      <c r="F1" s="560"/>
      <c r="G1" s="560"/>
      <c r="H1" s="560"/>
      <c r="I1" s="560"/>
      <c r="J1" s="561"/>
      <c r="K1" s="1"/>
    </row>
    <row r="2" spans="1:11" s="2" customFormat="1" ht="19.5" customHeight="1" thickBot="1" x14ac:dyDescent="0.25">
      <c r="A2" s="562"/>
      <c r="B2" s="563"/>
      <c r="C2" s="563"/>
      <c r="D2" s="563"/>
      <c r="E2" s="563"/>
      <c r="F2" s="563"/>
      <c r="G2" s="563"/>
      <c r="H2" s="563"/>
      <c r="I2" s="563"/>
      <c r="J2" s="564"/>
      <c r="K2" s="95"/>
    </row>
    <row r="3" spans="1:11" s="2" customFormat="1" ht="21" customHeight="1" thickBot="1" x14ac:dyDescent="0.25">
      <c r="A3" s="565" t="s">
        <v>457</v>
      </c>
      <c r="B3" s="566"/>
      <c r="C3" s="566"/>
      <c r="D3" s="566"/>
      <c r="E3" s="566"/>
      <c r="F3" s="566"/>
      <c r="G3" s="566"/>
      <c r="H3" s="566"/>
      <c r="I3" s="566"/>
      <c r="J3" s="567"/>
      <c r="K3" s="1"/>
    </row>
    <row r="4" spans="1:11" s="88" customFormat="1" ht="13.5" customHeight="1" thickBot="1" x14ac:dyDescent="0.25">
      <c r="A4" s="103"/>
      <c r="B4" s="89"/>
      <c r="C4" s="90"/>
      <c r="D4" s="90"/>
      <c r="E4" s="91"/>
      <c r="F4" s="91"/>
      <c r="G4" s="91"/>
      <c r="H4" s="91"/>
      <c r="I4" s="92"/>
      <c r="J4" s="110"/>
      <c r="K4" s="91"/>
    </row>
    <row r="5" spans="1:11" s="88" customFormat="1" ht="13.5" thickBot="1" x14ac:dyDescent="0.25">
      <c r="A5" s="568" t="s">
        <v>389</v>
      </c>
      <c r="B5" s="568"/>
      <c r="C5" s="569" t="str">
        <f>IF('Données administratives'!C8="","",'Données administratives'!C8)</f>
        <v/>
      </c>
      <c r="D5" s="570"/>
      <c r="E5" s="570"/>
      <c r="F5" s="570"/>
      <c r="G5" s="570"/>
      <c r="H5" s="570"/>
      <c r="I5" s="570"/>
      <c r="J5" s="571"/>
      <c r="K5" s="95"/>
    </row>
    <row r="6" spans="1:11" s="88" customFormat="1" ht="13.5" thickBot="1" x14ac:dyDescent="0.25">
      <c r="A6" s="103"/>
      <c r="B6" s="190"/>
      <c r="C6" s="189"/>
      <c r="D6" s="189"/>
      <c r="E6" s="189"/>
      <c r="F6" s="94"/>
      <c r="G6" s="94"/>
      <c r="H6" s="94"/>
      <c r="I6" s="92"/>
      <c r="J6"/>
      <c r="K6" s="95"/>
    </row>
    <row r="7" spans="1:11" s="88" customFormat="1" ht="13.5" thickBot="1" x14ac:dyDescent="0.25">
      <c r="A7" s="102" t="s">
        <v>218</v>
      </c>
      <c r="B7" s="93"/>
      <c r="C7" s="555" t="str">
        <f>IF('Données administratives'!C13="","",'Données administratives'!C13)</f>
        <v/>
      </c>
      <c r="D7" s="556"/>
      <c r="E7" s="191"/>
      <c r="J7"/>
    </row>
    <row r="8" spans="1:11" s="88" customFormat="1" ht="13.5" thickBot="1" x14ac:dyDescent="0.25">
      <c r="A8" s="102" t="s">
        <v>217</v>
      </c>
      <c r="B8" s="93"/>
      <c r="C8" s="555" t="str">
        <f>IF('Données administratives'!D13="","",'Données administratives'!D13)</f>
        <v/>
      </c>
      <c r="D8" s="556"/>
      <c r="E8" s="557"/>
      <c r="F8" s="558"/>
      <c r="G8" s="558"/>
      <c r="H8" s="482"/>
      <c r="I8" s="483"/>
      <c r="J8"/>
    </row>
    <row r="9" spans="1:11" s="88" customFormat="1" ht="4.5" customHeight="1" thickBot="1" x14ac:dyDescent="0.25">
      <c r="A9" s="101"/>
      <c r="B9" s="94"/>
      <c r="C9" s="94"/>
      <c r="D9" s="94"/>
      <c r="E9" s="93"/>
      <c r="F9" s="93"/>
      <c r="G9" s="93"/>
      <c r="H9" s="93"/>
      <c r="I9" s="93"/>
      <c r="J9"/>
    </row>
    <row r="10" spans="1:11" s="88" customFormat="1" ht="64.5" customHeight="1" thickBot="1" x14ac:dyDescent="0.25">
      <c r="A10" s="105"/>
      <c r="B10" s="96" t="s">
        <v>0</v>
      </c>
      <c r="C10" s="97" t="s">
        <v>219</v>
      </c>
      <c r="D10" s="97" t="s">
        <v>1</v>
      </c>
      <c r="E10" s="99" t="s">
        <v>381</v>
      </c>
      <c r="F10" s="97" t="s">
        <v>220</v>
      </c>
      <c r="G10" s="97" t="s">
        <v>364</v>
      </c>
      <c r="H10" s="98" t="s">
        <v>221</v>
      </c>
      <c r="I10" s="228" t="s">
        <v>222</v>
      </c>
      <c r="J10" s="484"/>
      <c r="K10" s="100"/>
    </row>
    <row r="11" spans="1:11" s="88" customFormat="1" x14ac:dyDescent="0.2">
      <c r="A11" s="105"/>
      <c r="B11" s="281" t="s">
        <v>488</v>
      </c>
      <c r="C11" s="279"/>
      <c r="D11" s="279"/>
      <c r="E11" s="282"/>
      <c r="F11" s="279"/>
      <c r="G11" s="279"/>
      <c r="H11" s="279"/>
      <c r="I11" s="280"/>
      <c r="J11" s="329"/>
      <c r="K11" s="100"/>
    </row>
    <row r="12" spans="1:11" s="118" customFormat="1" x14ac:dyDescent="0.2">
      <c r="A12" s="106" t="s">
        <v>84</v>
      </c>
      <c r="B12" s="3" t="s">
        <v>483</v>
      </c>
      <c r="C12" s="65"/>
      <c r="D12" s="114"/>
      <c r="E12" s="114"/>
      <c r="F12" s="114"/>
      <c r="G12" s="42"/>
      <c r="H12" s="115"/>
      <c r="I12" s="116"/>
      <c r="J12" s="329"/>
    </row>
    <row r="13" spans="1:11" s="118" customFormat="1" x14ac:dyDescent="0.2">
      <c r="A13" s="106"/>
      <c r="B13" s="119" t="s">
        <v>362</v>
      </c>
      <c r="C13" s="68"/>
      <c r="D13" s="120"/>
      <c r="E13" s="120"/>
      <c r="F13" s="120"/>
      <c r="G13" s="44"/>
      <c r="H13" s="32"/>
      <c r="I13" s="121"/>
      <c r="J13" s="329"/>
    </row>
    <row r="14" spans="1:11" s="118" customFormat="1" ht="13.5" thickBot="1" x14ac:dyDescent="0.25">
      <c r="A14" s="107" t="s">
        <v>183</v>
      </c>
      <c r="B14" s="81" t="s">
        <v>181</v>
      </c>
      <c r="C14" s="61"/>
      <c r="D14" s="123" t="s">
        <v>120</v>
      </c>
      <c r="E14" s="120"/>
      <c r="F14" s="120"/>
      <c r="G14" s="44"/>
      <c r="H14" s="122"/>
      <c r="I14" s="121"/>
      <c r="J14" s="329"/>
    </row>
    <row r="15" spans="1:11" s="118" customFormat="1" x14ac:dyDescent="0.2">
      <c r="A15" s="107"/>
      <c r="B15" s="5"/>
      <c r="C15" s="63" t="s">
        <v>2</v>
      </c>
      <c r="D15" s="125">
        <v>1</v>
      </c>
      <c r="E15" s="126"/>
      <c r="F15" s="125">
        <f>E15*D15</f>
        <v>0</v>
      </c>
      <c r="G15" s="45">
        <v>6</v>
      </c>
      <c r="H15" s="127"/>
      <c r="I15" s="116"/>
      <c r="J15" s="329"/>
    </row>
    <row r="16" spans="1:11" s="118" customFormat="1" ht="13.5" thickBot="1" x14ac:dyDescent="0.25">
      <c r="A16" s="107"/>
      <c r="B16" s="124"/>
      <c r="C16" s="62" t="s">
        <v>2</v>
      </c>
      <c r="D16" s="125">
        <v>5</v>
      </c>
      <c r="E16" s="129"/>
      <c r="F16" s="125">
        <f>E16*D16</f>
        <v>0</v>
      </c>
      <c r="G16" s="45">
        <v>6</v>
      </c>
      <c r="H16" s="127"/>
      <c r="I16" s="116"/>
      <c r="J16" s="329"/>
    </row>
    <row r="17" spans="1:10" s="118" customFormat="1" x14ac:dyDescent="0.2">
      <c r="A17" s="107"/>
      <c r="B17" s="199" t="s">
        <v>250</v>
      </c>
      <c r="C17" s="70"/>
      <c r="D17" s="159"/>
      <c r="E17" s="233"/>
      <c r="F17" s="159">
        <f>SUM(F15:F16)</f>
        <v>0</v>
      </c>
      <c r="G17" s="53">
        <v>6</v>
      </c>
      <c r="H17" s="165">
        <f>F17/G17</f>
        <v>0</v>
      </c>
      <c r="I17" s="192" t="str">
        <f>IF(C8="","",H17/$C$8*1000)</f>
        <v/>
      </c>
      <c r="J17" s="117"/>
    </row>
    <row r="18" spans="1:10" s="118" customFormat="1" ht="13.5" thickBot="1" x14ac:dyDescent="0.25">
      <c r="A18" s="107" t="s">
        <v>184</v>
      </c>
      <c r="B18" s="124" t="s">
        <v>182</v>
      </c>
      <c r="C18" s="62"/>
      <c r="D18" s="130" t="s">
        <v>120</v>
      </c>
      <c r="E18" s="131"/>
      <c r="F18" s="125"/>
      <c r="G18" s="45"/>
      <c r="H18" s="127"/>
      <c r="I18" s="116"/>
      <c r="J18" s="329"/>
    </row>
    <row r="19" spans="1:10" s="118" customFormat="1" x14ac:dyDescent="0.2">
      <c r="A19" s="107"/>
      <c r="B19" s="5" t="s">
        <v>81</v>
      </c>
      <c r="C19" s="63" t="s">
        <v>2</v>
      </c>
      <c r="D19" s="125">
        <v>0.6</v>
      </c>
      <c r="E19" s="126"/>
      <c r="F19" s="125">
        <f>E19*D19</f>
        <v>0</v>
      </c>
      <c r="G19" s="45">
        <v>6</v>
      </c>
      <c r="H19" s="127"/>
      <c r="I19" s="116"/>
      <c r="J19" s="329"/>
    </row>
    <row r="20" spans="1:10" s="118" customFormat="1" x14ac:dyDescent="0.2">
      <c r="A20" s="107"/>
      <c r="B20" s="5" t="s">
        <v>81</v>
      </c>
      <c r="C20" s="62" t="s">
        <v>2</v>
      </c>
      <c r="D20" s="125">
        <v>1.2</v>
      </c>
      <c r="E20" s="128"/>
      <c r="F20" s="125">
        <f>E20*D20</f>
        <v>0</v>
      </c>
      <c r="G20" s="45">
        <v>6</v>
      </c>
      <c r="H20" s="127"/>
      <c r="I20" s="116"/>
      <c r="J20" s="329"/>
    </row>
    <row r="21" spans="1:10" s="118" customFormat="1" ht="13.5" thickBot="1" x14ac:dyDescent="0.25">
      <c r="A21" s="107"/>
      <c r="B21" s="5" t="s">
        <v>81</v>
      </c>
      <c r="C21" s="62" t="s">
        <v>2</v>
      </c>
      <c r="D21" s="125">
        <v>2.4</v>
      </c>
      <c r="E21" s="129"/>
      <c r="F21" s="125">
        <f>E21*D21</f>
        <v>0</v>
      </c>
      <c r="G21" s="45">
        <v>6</v>
      </c>
      <c r="H21" s="127"/>
      <c r="I21" s="116"/>
      <c r="J21" s="329"/>
    </row>
    <row r="22" spans="1:10" s="118" customFormat="1" x14ac:dyDescent="0.2">
      <c r="A22" s="107"/>
      <c r="B22" s="158" t="s">
        <v>251</v>
      </c>
      <c r="C22" s="70"/>
      <c r="D22" s="159"/>
      <c r="E22" s="233"/>
      <c r="F22" s="159">
        <f>SUM(F19:F21)</f>
        <v>0</v>
      </c>
      <c r="G22" s="53">
        <v>6</v>
      </c>
      <c r="H22" s="165">
        <f>F22/G22</f>
        <v>0</v>
      </c>
      <c r="I22" s="192" t="str">
        <f>IF(C8="","",H22/$C$8*1000)</f>
        <v/>
      </c>
      <c r="J22" s="117"/>
    </row>
    <row r="23" spans="1:10" s="118" customFormat="1" x14ac:dyDescent="0.2">
      <c r="A23" s="107"/>
      <c r="B23" s="132" t="s">
        <v>256</v>
      </c>
      <c r="C23" s="67"/>
      <c r="D23" s="6"/>
      <c r="E23" s="156"/>
      <c r="F23" s="6">
        <f>F17+F22</f>
        <v>0</v>
      </c>
      <c r="G23" s="46">
        <v>6</v>
      </c>
      <c r="H23" s="134">
        <f>F23/G23</f>
        <v>0</v>
      </c>
      <c r="I23" s="192" t="str">
        <f>IF(C8="","",H23/$C$8*1000)</f>
        <v/>
      </c>
      <c r="J23" s="117"/>
    </row>
    <row r="24" spans="1:10" s="118" customFormat="1" x14ac:dyDescent="0.2">
      <c r="A24" s="106" t="s">
        <v>85</v>
      </c>
      <c r="B24" s="124" t="s">
        <v>363</v>
      </c>
      <c r="C24" s="63"/>
      <c r="D24" s="135"/>
      <c r="E24" s="120"/>
      <c r="F24" s="135"/>
      <c r="G24" s="47"/>
      <c r="H24" s="136"/>
      <c r="J24" s="329"/>
    </row>
    <row r="25" spans="1:10" s="118" customFormat="1" ht="13.5" thickBot="1" x14ac:dyDescent="0.25">
      <c r="A25" s="106"/>
      <c r="B25" s="5"/>
      <c r="C25" s="63"/>
      <c r="D25" s="123" t="s">
        <v>120</v>
      </c>
      <c r="E25" s="120"/>
      <c r="F25" s="135"/>
      <c r="G25" s="47"/>
      <c r="H25" s="137"/>
      <c r="I25" s="116"/>
      <c r="J25" s="329"/>
    </row>
    <row r="26" spans="1:10" s="118" customFormat="1" x14ac:dyDescent="0.2">
      <c r="A26" s="106"/>
      <c r="B26" s="5" t="s">
        <v>460</v>
      </c>
      <c r="C26" s="63" t="s">
        <v>3</v>
      </c>
      <c r="D26" s="135">
        <v>1</v>
      </c>
      <c r="E26" s="126"/>
      <c r="F26" s="135">
        <f>E26*D26</f>
        <v>0</v>
      </c>
      <c r="G26" s="47">
        <v>3.2</v>
      </c>
      <c r="H26" s="137"/>
      <c r="I26" s="117"/>
      <c r="J26" s="329"/>
    </row>
    <row r="27" spans="1:10" s="118" customFormat="1" x14ac:dyDescent="0.2">
      <c r="A27" s="106"/>
      <c r="B27" s="5" t="s">
        <v>207</v>
      </c>
      <c r="C27" s="63" t="s">
        <v>3</v>
      </c>
      <c r="D27" s="135">
        <v>6</v>
      </c>
      <c r="E27" s="128"/>
      <c r="F27" s="135">
        <f>E27*D27</f>
        <v>0</v>
      </c>
      <c r="G27" s="47">
        <v>3.2</v>
      </c>
      <c r="H27" s="137"/>
      <c r="I27" s="117"/>
      <c r="J27" s="329"/>
    </row>
    <row r="28" spans="1:10" s="118" customFormat="1" x14ac:dyDescent="0.2">
      <c r="A28" s="106"/>
      <c r="B28" s="5" t="s">
        <v>206</v>
      </c>
      <c r="C28" s="63" t="s">
        <v>3</v>
      </c>
      <c r="D28" s="135">
        <v>12</v>
      </c>
      <c r="E28" s="128"/>
      <c r="F28" s="135">
        <f>E28*D28</f>
        <v>0</v>
      </c>
      <c r="G28" s="47">
        <v>3.2</v>
      </c>
      <c r="H28" s="137"/>
      <c r="I28" s="117"/>
      <c r="J28" s="329"/>
    </row>
    <row r="29" spans="1:10" s="118" customFormat="1" ht="13.5" thickBot="1" x14ac:dyDescent="0.25">
      <c r="A29" s="106"/>
      <c r="B29" s="5" t="s">
        <v>205</v>
      </c>
      <c r="C29" s="63" t="s">
        <v>3</v>
      </c>
      <c r="D29" s="135">
        <v>18</v>
      </c>
      <c r="E29" s="129"/>
      <c r="F29" s="125">
        <f>E29*D29</f>
        <v>0</v>
      </c>
      <c r="G29" s="47">
        <v>3.2</v>
      </c>
      <c r="H29" s="127"/>
      <c r="I29" s="116"/>
      <c r="J29" s="329"/>
    </row>
    <row r="30" spans="1:10" s="118" customFormat="1" x14ac:dyDescent="0.2">
      <c r="A30" s="106"/>
      <c r="B30" s="132" t="s">
        <v>257</v>
      </c>
      <c r="C30" s="67"/>
      <c r="D30" s="6"/>
      <c r="E30" s="6"/>
      <c r="F30" s="6">
        <f>SUM(F26:F29)</f>
        <v>0</v>
      </c>
      <c r="G30" s="46">
        <v>3.2</v>
      </c>
      <c r="H30" s="134">
        <f>F30/G30</f>
        <v>0</v>
      </c>
      <c r="I30" s="192" t="str">
        <f>IF(C8="","",H30/$C$8*1000)</f>
        <v/>
      </c>
      <c r="J30" s="117"/>
    </row>
    <row r="31" spans="1:10" s="118" customFormat="1" x14ac:dyDescent="0.2">
      <c r="A31" s="106" t="s">
        <v>249</v>
      </c>
      <c r="B31" s="148" t="s">
        <v>258</v>
      </c>
      <c r="C31" s="71"/>
      <c r="D31" s="148"/>
      <c r="E31" s="148"/>
      <c r="F31" s="148"/>
      <c r="G31" s="50"/>
      <c r="H31" s="149">
        <f>SUM(H30,H23)</f>
        <v>0</v>
      </c>
      <c r="I31" s="109" t="str">
        <f>IF(C8="","",H31/$C$8*1000)</f>
        <v/>
      </c>
      <c r="J31" s="117"/>
    </row>
    <row r="32" spans="1:10" s="118" customFormat="1" x14ac:dyDescent="0.2">
      <c r="A32" s="107"/>
      <c r="B32" s="10" t="s">
        <v>470</v>
      </c>
      <c r="C32" s="66"/>
      <c r="D32" s="150"/>
      <c r="E32" s="235"/>
      <c r="F32" s="150"/>
      <c r="G32" s="51"/>
      <c r="H32" s="151"/>
      <c r="I32" s="116"/>
      <c r="J32" s="329"/>
    </row>
    <row r="33" spans="1:10" s="118" customFormat="1" ht="13.5" thickBot="1" x14ac:dyDescent="0.25">
      <c r="A33" s="107" t="s">
        <v>185</v>
      </c>
      <c r="B33" s="124" t="s">
        <v>252</v>
      </c>
      <c r="C33" s="63"/>
      <c r="D33" s="135"/>
      <c r="E33" s="142"/>
      <c r="F33" s="135"/>
      <c r="G33" s="47"/>
      <c r="H33" s="137"/>
      <c r="I33" s="116"/>
      <c r="J33" s="329"/>
    </row>
    <row r="34" spans="1:10" s="118" customFormat="1" ht="13.5" thickBot="1" x14ac:dyDescent="0.25">
      <c r="A34" s="107"/>
      <c r="B34" s="5"/>
      <c r="C34" s="62" t="s">
        <v>3</v>
      </c>
      <c r="D34" s="135">
        <v>0.5</v>
      </c>
      <c r="E34" s="147"/>
      <c r="F34" s="125">
        <f>E34*D34</f>
        <v>0</v>
      </c>
      <c r="G34" s="47">
        <v>2</v>
      </c>
      <c r="H34" s="127"/>
      <c r="I34" s="116"/>
      <c r="J34" s="329"/>
    </row>
    <row r="35" spans="1:10" s="118" customFormat="1" ht="13.5" thickBot="1" x14ac:dyDescent="0.25">
      <c r="A35" s="107"/>
      <c r="B35" s="193" t="s">
        <v>253</v>
      </c>
      <c r="C35" s="194"/>
      <c r="D35" s="195"/>
      <c r="E35" s="203"/>
      <c r="F35" s="195">
        <f>SUM(F34)</f>
        <v>0</v>
      </c>
      <c r="G35" s="196">
        <v>2</v>
      </c>
      <c r="H35" s="197">
        <f>F35/G35</f>
        <v>0</v>
      </c>
      <c r="I35" s="198" t="str">
        <f>IF(C8="","",H35/$C$8*1000)</f>
        <v/>
      </c>
      <c r="J35" s="117"/>
    </row>
    <row r="36" spans="1:10" s="118" customFormat="1" ht="13.5" thickBot="1" x14ac:dyDescent="0.25">
      <c r="A36" s="107"/>
      <c r="B36" s="5"/>
      <c r="C36" s="62" t="s">
        <v>2</v>
      </c>
      <c r="D36" s="135">
        <v>1</v>
      </c>
      <c r="E36" s="147"/>
      <c r="F36" s="125">
        <f>E36*D36</f>
        <v>0</v>
      </c>
      <c r="G36" s="47">
        <v>2</v>
      </c>
      <c r="H36" s="127"/>
      <c r="I36" s="116"/>
      <c r="J36" s="329"/>
    </row>
    <row r="37" spans="1:10" s="118" customFormat="1" x14ac:dyDescent="0.2">
      <c r="A37" s="107"/>
      <c r="B37" s="193" t="s">
        <v>254</v>
      </c>
      <c r="C37" s="194"/>
      <c r="D37" s="195"/>
      <c r="E37" s="234"/>
      <c r="F37" s="195">
        <f>SUM(F36)</f>
        <v>0</v>
      </c>
      <c r="G37" s="196">
        <v>2</v>
      </c>
      <c r="H37" s="197">
        <f>F37/G37</f>
        <v>0</v>
      </c>
      <c r="I37" s="198" t="str">
        <f>IF(C8="","",H37/$C$8*1000)</f>
        <v/>
      </c>
      <c r="J37" s="117"/>
    </row>
    <row r="38" spans="1:10" s="118" customFormat="1" x14ac:dyDescent="0.2">
      <c r="A38" s="107"/>
      <c r="B38" s="158" t="s">
        <v>255</v>
      </c>
      <c r="C38" s="70"/>
      <c r="D38" s="159"/>
      <c r="E38" s="233"/>
      <c r="F38" s="159">
        <f>F35+F37</f>
        <v>0</v>
      </c>
      <c r="G38" s="53">
        <v>2</v>
      </c>
      <c r="H38" s="165">
        <f>F38/G38</f>
        <v>0</v>
      </c>
      <c r="I38" s="192" t="str">
        <f>IF(C8="","",H38/$C$8*1000)</f>
        <v/>
      </c>
      <c r="J38" s="117"/>
    </row>
    <row r="39" spans="1:10" s="118" customFormat="1" ht="13.5" thickBot="1" x14ac:dyDescent="0.25">
      <c r="A39" s="107" t="s">
        <v>186</v>
      </c>
      <c r="B39" s="39" t="s">
        <v>259</v>
      </c>
      <c r="C39" s="74"/>
      <c r="D39" s="140"/>
      <c r="E39" s="334"/>
      <c r="F39" s="171"/>
      <c r="G39" s="49"/>
      <c r="H39" s="172"/>
      <c r="I39" s="116"/>
      <c r="J39" s="329"/>
    </row>
    <row r="40" spans="1:10" s="118" customFormat="1" x14ac:dyDescent="0.2">
      <c r="A40" s="107"/>
      <c r="B40" s="146"/>
      <c r="C40" s="65" t="s">
        <v>2</v>
      </c>
      <c r="D40" s="114">
        <v>1</v>
      </c>
      <c r="E40" s="333"/>
      <c r="F40" s="114">
        <f>E40*D40</f>
        <v>0</v>
      </c>
      <c r="G40" s="42">
        <v>2</v>
      </c>
      <c r="H40" s="134">
        <f>F40/G40</f>
        <v>0</v>
      </c>
      <c r="I40" s="192" t="str">
        <f>IF(C8="","",H40/$C$8*1000)</f>
        <v/>
      </c>
      <c r="J40" s="117"/>
    </row>
    <row r="41" spans="1:10" s="118" customFormat="1" x14ac:dyDescent="0.2">
      <c r="A41" s="107" t="s">
        <v>261</v>
      </c>
      <c r="B41" s="138" t="s">
        <v>260</v>
      </c>
      <c r="C41" s="69"/>
      <c r="D41" s="138"/>
      <c r="E41" s="173"/>
      <c r="F41" s="138">
        <f>F38+F40</f>
        <v>0</v>
      </c>
      <c r="G41" s="48">
        <v>2</v>
      </c>
      <c r="H41" s="163">
        <f>F41/G41</f>
        <v>0</v>
      </c>
      <c r="I41" s="109" t="str">
        <f>IF(C8="","",H41/$C$8*1000)</f>
        <v/>
      </c>
      <c r="J41" s="117"/>
    </row>
    <row r="42" spans="1:10" s="118" customFormat="1" x14ac:dyDescent="0.2">
      <c r="A42" s="107"/>
      <c r="B42" s="10" t="s">
        <v>399</v>
      </c>
      <c r="C42" s="66"/>
      <c r="D42" s="150"/>
      <c r="E42" s="235"/>
      <c r="F42" s="150"/>
      <c r="G42" s="51"/>
      <c r="H42" s="151"/>
      <c r="I42" s="117"/>
      <c r="J42" s="329"/>
    </row>
    <row r="43" spans="1:10" s="118" customFormat="1" ht="13.5" thickBot="1" x14ac:dyDescent="0.25">
      <c r="A43" s="106" t="s">
        <v>124</v>
      </c>
      <c r="B43" s="124" t="s">
        <v>6</v>
      </c>
      <c r="C43" s="63"/>
      <c r="D43" s="135"/>
      <c r="E43" s="120"/>
      <c r="F43" s="135"/>
      <c r="G43" s="47"/>
      <c r="H43" s="137"/>
      <c r="I43" s="117"/>
      <c r="J43" s="329"/>
    </row>
    <row r="44" spans="1:10" s="118" customFormat="1" ht="13.5" thickBot="1" x14ac:dyDescent="0.25">
      <c r="A44" s="106"/>
      <c r="B44" s="143"/>
      <c r="C44" s="62" t="s">
        <v>3</v>
      </c>
      <c r="D44" s="125">
        <v>0.5</v>
      </c>
      <c r="E44" s="147"/>
      <c r="F44" s="125">
        <f>E44*D44</f>
        <v>0</v>
      </c>
      <c r="G44" s="45">
        <v>2</v>
      </c>
      <c r="H44" s="127"/>
      <c r="I44" s="116"/>
      <c r="J44" s="329"/>
    </row>
    <row r="45" spans="1:10" s="118" customFormat="1" ht="13.5" thickBot="1" x14ac:dyDescent="0.25">
      <c r="A45" s="106"/>
      <c r="B45" s="193" t="s">
        <v>262</v>
      </c>
      <c r="C45" s="194"/>
      <c r="D45" s="195"/>
      <c r="E45" s="203"/>
      <c r="F45" s="195">
        <f>SUM(F44)</f>
        <v>0</v>
      </c>
      <c r="G45" s="196">
        <v>2</v>
      </c>
      <c r="H45" s="197">
        <f>F45/G45</f>
        <v>0</v>
      </c>
      <c r="I45" s="198" t="str">
        <f>IF(C8="","",H45/$C$8*1000)</f>
        <v/>
      </c>
      <c r="J45" s="117"/>
    </row>
    <row r="46" spans="1:10" s="118" customFormat="1" x14ac:dyDescent="0.2">
      <c r="A46" s="106"/>
      <c r="B46" s="143"/>
      <c r="C46" s="62" t="s">
        <v>2</v>
      </c>
      <c r="D46" s="125">
        <v>0.5</v>
      </c>
      <c r="E46" s="126"/>
      <c r="F46" s="125">
        <f>E46*D46</f>
        <v>0</v>
      </c>
      <c r="G46" s="452">
        <v>6</v>
      </c>
      <c r="H46" s="127"/>
      <c r="I46" s="117"/>
      <c r="J46" s="329"/>
    </row>
    <row r="47" spans="1:10" s="118" customFormat="1" x14ac:dyDescent="0.2">
      <c r="A47" s="106"/>
      <c r="B47" s="143"/>
      <c r="C47" s="62" t="s">
        <v>2</v>
      </c>
      <c r="D47" s="125">
        <v>1</v>
      </c>
      <c r="E47" s="128"/>
      <c r="F47" s="125">
        <f>E47*D47</f>
        <v>0</v>
      </c>
      <c r="G47" s="452">
        <v>6</v>
      </c>
      <c r="H47" s="127"/>
      <c r="I47" s="116"/>
      <c r="J47" s="329"/>
    </row>
    <row r="48" spans="1:10" s="118" customFormat="1" ht="13.5" thickBot="1" x14ac:dyDescent="0.25">
      <c r="A48" s="106"/>
      <c r="B48" s="143"/>
      <c r="C48" s="62" t="s">
        <v>2</v>
      </c>
      <c r="D48" s="125">
        <v>2</v>
      </c>
      <c r="E48" s="129"/>
      <c r="F48" s="125">
        <f>E48*D48</f>
        <v>0</v>
      </c>
      <c r="G48" s="452">
        <v>6</v>
      </c>
      <c r="H48" s="127"/>
      <c r="I48" s="116"/>
      <c r="J48" s="329"/>
    </row>
    <row r="49" spans="1:10" s="118" customFormat="1" x14ac:dyDescent="0.2">
      <c r="A49" s="106"/>
      <c r="B49" s="193" t="s">
        <v>263</v>
      </c>
      <c r="C49" s="194"/>
      <c r="D49" s="195"/>
      <c r="E49" s="234"/>
      <c r="F49" s="195">
        <f>SUM(F46:F48)</f>
        <v>0</v>
      </c>
      <c r="G49" s="450">
        <v>6</v>
      </c>
      <c r="H49" s="197">
        <f>F49/G49</f>
        <v>0</v>
      </c>
      <c r="I49" s="198" t="str">
        <f>IF(C8="","",H49/$C$8*1000)</f>
        <v/>
      </c>
      <c r="J49" s="117"/>
    </row>
    <row r="50" spans="1:10" s="118" customFormat="1" x14ac:dyDescent="0.2">
      <c r="A50" s="106"/>
      <c r="B50" s="132" t="s">
        <v>264</v>
      </c>
      <c r="C50" s="67"/>
      <c r="D50" s="6"/>
      <c r="E50" s="156"/>
      <c r="F50" s="6"/>
      <c r="G50" s="46"/>
      <c r="H50" s="8">
        <f>H49+H45</f>
        <v>0</v>
      </c>
      <c r="I50" s="192" t="str">
        <f>IF(C8="","",H50/$C$8*1000)</f>
        <v/>
      </c>
      <c r="J50" s="117"/>
    </row>
    <row r="51" spans="1:10" s="118" customFormat="1" ht="13.5" thickBot="1" x14ac:dyDescent="0.25">
      <c r="A51" s="106" t="s">
        <v>123</v>
      </c>
      <c r="B51" s="139" t="s">
        <v>5</v>
      </c>
      <c r="C51" s="64"/>
      <c r="D51" s="140"/>
      <c r="E51" s="140"/>
      <c r="F51" s="140"/>
      <c r="G51" s="49"/>
      <c r="H51" s="141"/>
      <c r="I51" s="117"/>
      <c r="J51" s="329"/>
    </row>
    <row r="52" spans="1:10" s="118" customFormat="1" x14ac:dyDescent="0.2">
      <c r="A52" s="106"/>
      <c r="B52" s="5" t="s">
        <v>108</v>
      </c>
      <c r="C52" s="62" t="s">
        <v>3</v>
      </c>
      <c r="D52" s="125">
        <v>0.5</v>
      </c>
      <c r="E52" s="126"/>
      <c r="F52" s="125">
        <f>E52*D52</f>
        <v>0</v>
      </c>
      <c r="G52" s="452">
        <v>1.5</v>
      </c>
      <c r="H52" s="127"/>
      <c r="I52" s="116"/>
      <c r="J52" s="329"/>
    </row>
    <row r="53" spans="1:10" s="118" customFormat="1" x14ac:dyDescent="0.2">
      <c r="A53" s="106"/>
      <c r="B53" s="124"/>
      <c r="C53" s="62" t="s">
        <v>3</v>
      </c>
      <c r="D53" s="125">
        <v>1</v>
      </c>
      <c r="E53" s="128"/>
      <c r="F53" s="125">
        <f>E53*D53</f>
        <v>0</v>
      </c>
      <c r="G53" s="452">
        <v>1.5</v>
      </c>
      <c r="H53" s="127"/>
      <c r="I53" s="116"/>
      <c r="J53" s="329"/>
    </row>
    <row r="54" spans="1:10" s="118" customFormat="1" x14ac:dyDescent="0.2">
      <c r="A54" s="106"/>
      <c r="B54" s="5" t="s">
        <v>202</v>
      </c>
      <c r="C54" s="62" t="s">
        <v>3</v>
      </c>
      <c r="D54" s="125">
        <v>1.5</v>
      </c>
      <c r="E54" s="128"/>
      <c r="F54" s="125">
        <f>E54*D54</f>
        <v>0</v>
      </c>
      <c r="G54" s="452">
        <v>1.5</v>
      </c>
      <c r="H54" s="127"/>
      <c r="I54" s="116"/>
      <c r="J54" s="329"/>
    </row>
    <row r="55" spans="1:10" s="118" customFormat="1" x14ac:dyDescent="0.2">
      <c r="A55" s="106"/>
      <c r="B55" s="5" t="s">
        <v>203</v>
      </c>
      <c r="C55" s="62" t="s">
        <v>3</v>
      </c>
      <c r="D55" s="125">
        <v>3</v>
      </c>
      <c r="E55" s="128"/>
      <c r="F55" s="125">
        <f>E55*D55</f>
        <v>0</v>
      </c>
      <c r="G55" s="452">
        <v>1.5</v>
      </c>
      <c r="H55" s="127"/>
      <c r="I55" s="116"/>
      <c r="J55" s="329"/>
    </row>
    <row r="56" spans="1:10" s="118" customFormat="1" ht="13.5" thickBot="1" x14ac:dyDescent="0.25">
      <c r="A56" s="106"/>
      <c r="B56" s="5" t="s">
        <v>204</v>
      </c>
      <c r="C56" s="62" t="s">
        <v>3</v>
      </c>
      <c r="D56" s="125">
        <v>6</v>
      </c>
      <c r="E56" s="129"/>
      <c r="F56" s="125">
        <f>E56*D56</f>
        <v>0</v>
      </c>
      <c r="G56" s="452">
        <v>1.5</v>
      </c>
      <c r="H56" s="127"/>
      <c r="I56" s="116"/>
      <c r="J56" s="329"/>
    </row>
    <row r="57" spans="1:10" s="118" customFormat="1" ht="13.5" thickBot="1" x14ac:dyDescent="0.25">
      <c r="A57" s="106"/>
      <c r="B57" s="193" t="s">
        <v>265</v>
      </c>
      <c r="C57" s="194"/>
      <c r="D57" s="195"/>
      <c r="E57" s="203"/>
      <c r="F57" s="195">
        <f>SUM(F52:F56)</f>
        <v>0</v>
      </c>
      <c r="G57" s="450">
        <v>1.5</v>
      </c>
      <c r="H57" s="197">
        <f>F57/G57</f>
        <v>0</v>
      </c>
      <c r="I57" s="198" t="str">
        <f>IF(C8="","",H57/$C$8*1000)</f>
        <v/>
      </c>
      <c r="J57" s="117"/>
    </row>
    <row r="58" spans="1:10" s="118" customFormat="1" x14ac:dyDescent="0.2">
      <c r="A58" s="106"/>
      <c r="B58" s="143"/>
      <c r="C58" s="62" t="s">
        <v>2</v>
      </c>
      <c r="D58" s="125">
        <v>0.5</v>
      </c>
      <c r="E58" s="126"/>
      <c r="F58" s="125">
        <f>E58*D58</f>
        <v>0</v>
      </c>
      <c r="G58" s="452">
        <v>3</v>
      </c>
      <c r="H58" s="127"/>
      <c r="I58" s="116"/>
      <c r="J58" s="329"/>
    </row>
    <row r="59" spans="1:10" s="118" customFormat="1" x14ac:dyDescent="0.2">
      <c r="A59" s="106"/>
      <c r="B59" s="143"/>
      <c r="C59" s="62" t="s">
        <v>2</v>
      </c>
      <c r="D59" s="125">
        <v>1</v>
      </c>
      <c r="E59" s="128"/>
      <c r="F59" s="125">
        <f>E59*D59</f>
        <v>0</v>
      </c>
      <c r="G59" s="452">
        <v>3</v>
      </c>
      <c r="H59" s="127"/>
      <c r="I59" s="116"/>
      <c r="J59" s="329"/>
    </row>
    <row r="60" spans="1:10" s="118" customFormat="1" ht="13.5" thickBot="1" x14ac:dyDescent="0.25">
      <c r="A60" s="106"/>
      <c r="B60" s="143"/>
      <c r="C60" s="62" t="s">
        <v>2</v>
      </c>
      <c r="D60" s="125">
        <v>2</v>
      </c>
      <c r="E60" s="129"/>
      <c r="F60" s="125">
        <f>E60*D60</f>
        <v>0</v>
      </c>
      <c r="G60" s="452">
        <v>3</v>
      </c>
      <c r="H60" s="127"/>
      <c r="I60" s="116"/>
      <c r="J60" s="329"/>
    </row>
    <row r="61" spans="1:10" s="118" customFormat="1" x14ac:dyDescent="0.2">
      <c r="A61" s="106"/>
      <c r="B61" s="193" t="s">
        <v>266</v>
      </c>
      <c r="C61" s="194"/>
      <c r="D61" s="195"/>
      <c r="E61" s="203"/>
      <c r="F61" s="195">
        <f>SUM(F58:F60)</f>
        <v>0</v>
      </c>
      <c r="G61" s="450">
        <v>3</v>
      </c>
      <c r="H61" s="197">
        <f>F61/G61</f>
        <v>0</v>
      </c>
      <c r="I61" s="198" t="str">
        <f>IF(C8="","",H61/$C$8*1000)</f>
        <v/>
      </c>
      <c r="J61" s="117"/>
    </row>
    <row r="62" spans="1:10" s="118" customFormat="1" x14ac:dyDescent="0.2">
      <c r="A62" s="106"/>
      <c r="B62" s="132" t="s">
        <v>267</v>
      </c>
      <c r="C62" s="67"/>
      <c r="D62" s="6"/>
      <c r="E62" s="156"/>
      <c r="F62" s="6"/>
      <c r="G62" s="46"/>
      <c r="H62" s="8">
        <f>H61+H57</f>
        <v>0</v>
      </c>
      <c r="I62" s="192" t="str">
        <f>IF(C8="","",H62/$C$8*1000)</f>
        <v/>
      </c>
      <c r="J62" s="117"/>
    </row>
    <row r="63" spans="1:10" s="118" customFormat="1" x14ac:dyDescent="0.2">
      <c r="A63" s="107"/>
      <c r="B63" s="148" t="s">
        <v>268</v>
      </c>
      <c r="C63" s="71"/>
      <c r="D63" s="148"/>
      <c r="E63" s="173"/>
      <c r="F63" s="148"/>
      <c r="G63" s="50"/>
      <c r="H63" s="149">
        <f>H50+H62</f>
        <v>0</v>
      </c>
      <c r="I63" s="109" t="str">
        <f>IF(C8="","",H63/$C$8*1000)</f>
        <v/>
      </c>
      <c r="J63" s="117"/>
    </row>
    <row r="64" spans="1:10" s="135" customFormat="1" x14ac:dyDescent="0.2">
      <c r="A64" s="108"/>
      <c r="B64" s="10" t="s">
        <v>106</v>
      </c>
      <c r="C64" s="66"/>
      <c r="D64" s="150"/>
      <c r="E64" s="235"/>
      <c r="F64" s="150"/>
      <c r="G64" s="51"/>
      <c r="H64" s="151"/>
      <c r="I64" s="152"/>
      <c r="J64" s="329"/>
    </row>
    <row r="65" spans="1:10" s="118" customFormat="1" ht="13.5" thickBot="1" x14ac:dyDescent="0.25">
      <c r="A65" s="107" t="s">
        <v>125</v>
      </c>
      <c r="B65" s="124" t="s">
        <v>65</v>
      </c>
      <c r="C65" s="77" t="s">
        <v>82</v>
      </c>
      <c r="D65" s="135"/>
      <c r="E65" s="120"/>
      <c r="F65" s="135"/>
      <c r="G65" s="47"/>
      <c r="H65" s="152"/>
      <c r="I65" s="153"/>
      <c r="J65" s="329"/>
    </row>
    <row r="66" spans="1:10" s="118" customFormat="1" x14ac:dyDescent="0.2">
      <c r="A66" s="107"/>
      <c r="B66" s="143"/>
      <c r="C66" s="62" t="s">
        <v>3</v>
      </c>
      <c r="D66" s="125">
        <v>0.5</v>
      </c>
      <c r="E66" s="126"/>
      <c r="F66" s="125">
        <f>E66*D66</f>
        <v>0</v>
      </c>
      <c r="G66" s="452">
        <v>1.5</v>
      </c>
      <c r="H66" s="127"/>
      <c r="I66" s="116"/>
      <c r="J66" s="329"/>
    </row>
    <row r="67" spans="1:10" s="118" customFormat="1" x14ac:dyDescent="0.2">
      <c r="A67" s="107"/>
      <c r="B67" s="143"/>
      <c r="C67" s="62" t="s">
        <v>3</v>
      </c>
      <c r="D67" s="125">
        <v>1</v>
      </c>
      <c r="E67" s="128"/>
      <c r="F67" s="125">
        <f>E67*D67</f>
        <v>0</v>
      </c>
      <c r="G67" s="452">
        <v>1.5</v>
      </c>
      <c r="H67" s="127"/>
      <c r="I67" s="116"/>
      <c r="J67" s="329"/>
    </row>
    <row r="68" spans="1:10" s="118" customFormat="1" x14ac:dyDescent="0.2">
      <c r="A68" s="107"/>
      <c r="B68" s="5" t="s">
        <v>201</v>
      </c>
      <c r="C68" s="63" t="s">
        <v>3</v>
      </c>
      <c r="D68" s="135">
        <v>3</v>
      </c>
      <c r="E68" s="128"/>
      <c r="F68" s="125">
        <f>E68*D68</f>
        <v>0</v>
      </c>
      <c r="G68" s="453">
        <v>1.5</v>
      </c>
      <c r="H68" s="127"/>
      <c r="I68" s="116"/>
      <c r="J68" s="329"/>
    </row>
    <row r="69" spans="1:10" s="118" customFormat="1" ht="13.5" thickBot="1" x14ac:dyDescent="0.25">
      <c r="A69" s="107"/>
      <c r="B69" s="5" t="s">
        <v>200</v>
      </c>
      <c r="C69" s="63" t="s">
        <v>3</v>
      </c>
      <c r="D69" s="135">
        <v>6</v>
      </c>
      <c r="E69" s="129"/>
      <c r="F69" s="125">
        <f>E69*D69</f>
        <v>0</v>
      </c>
      <c r="G69" s="453">
        <v>1.5</v>
      </c>
      <c r="H69" s="127"/>
      <c r="I69" s="116"/>
      <c r="J69" s="329"/>
    </row>
    <row r="70" spans="1:10" s="118" customFormat="1" ht="13.5" thickBot="1" x14ac:dyDescent="0.25">
      <c r="A70" s="107"/>
      <c r="B70" s="201" t="s">
        <v>71</v>
      </c>
      <c r="C70" s="202" t="s">
        <v>3</v>
      </c>
      <c r="D70" s="203"/>
      <c r="E70" s="203"/>
      <c r="F70" s="203">
        <f>SUM(F66:F69)</f>
        <v>0</v>
      </c>
      <c r="G70" s="451">
        <v>1.5</v>
      </c>
      <c r="H70" s="205">
        <f>F70/G70</f>
        <v>0</v>
      </c>
      <c r="I70" s="206" t="str">
        <f>IF(C8="","",H70/$C$8*1000)</f>
        <v/>
      </c>
      <c r="J70" s="117"/>
    </row>
    <row r="71" spans="1:10" s="118" customFormat="1" x14ac:dyDescent="0.2">
      <c r="A71" s="107"/>
      <c r="B71" s="143"/>
      <c r="C71" s="62" t="s">
        <v>2</v>
      </c>
      <c r="D71" s="125">
        <v>0.5</v>
      </c>
      <c r="E71" s="126"/>
      <c r="F71" s="125">
        <f>E71*D71</f>
        <v>0</v>
      </c>
      <c r="G71" s="47">
        <v>3</v>
      </c>
      <c r="H71" s="127"/>
      <c r="I71" s="116"/>
      <c r="J71" s="329"/>
    </row>
    <row r="72" spans="1:10" s="118" customFormat="1" x14ac:dyDescent="0.2">
      <c r="A72" s="107"/>
      <c r="B72" s="143"/>
      <c r="C72" s="62" t="s">
        <v>2</v>
      </c>
      <c r="D72" s="125">
        <v>1</v>
      </c>
      <c r="E72" s="128"/>
      <c r="F72" s="125">
        <f>E72*D72</f>
        <v>0</v>
      </c>
      <c r="G72" s="47">
        <v>3</v>
      </c>
      <c r="H72" s="127"/>
      <c r="I72" s="116"/>
      <c r="J72" s="329"/>
    </row>
    <row r="73" spans="1:10" s="118" customFormat="1" ht="13.5" thickBot="1" x14ac:dyDescent="0.25">
      <c r="A73" s="107"/>
      <c r="B73" s="143"/>
      <c r="C73" s="62" t="s">
        <v>2</v>
      </c>
      <c r="D73" s="125">
        <v>2</v>
      </c>
      <c r="E73" s="129"/>
      <c r="F73" s="125">
        <f>E73*D73</f>
        <v>0</v>
      </c>
      <c r="G73" s="47">
        <v>3</v>
      </c>
      <c r="H73" s="127"/>
      <c r="I73" s="116"/>
      <c r="J73" s="329"/>
    </row>
    <row r="74" spans="1:10" s="118" customFormat="1" x14ac:dyDescent="0.2">
      <c r="A74" s="107"/>
      <c r="B74" s="207" t="s">
        <v>72</v>
      </c>
      <c r="C74" s="202" t="s">
        <v>2</v>
      </c>
      <c r="D74" s="203"/>
      <c r="E74" s="203"/>
      <c r="F74" s="203">
        <f>SUM(F71:F73)</f>
        <v>0</v>
      </c>
      <c r="G74" s="204">
        <v>3</v>
      </c>
      <c r="H74" s="205">
        <f>F74/G74</f>
        <v>0</v>
      </c>
      <c r="I74" s="206" t="str">
        <f>IF(C8="","",H74/$C$8*1000)</f>
        <v/>
      </c>
      <c r="J74" s="117"/>
    </row>
    <row r="75" spans="1:10" s="118" customFormat="1" x14ac:dyDescent="0.2">
      <c r="A75" s="107"/>
      <c r="B75" s="155" t="s">
        <v>270</v>
      </c>
      <c r="C75" s="72"/>
      <c r="D75" s="156"/>
      <c r="E75" s="156"/>
      <c r="F75" s="156"/>
      <c r="G75" s="52"/>
      <c r="H75" s="157">
        <f>H74+H70</f>
        <v>0</v>
      </c>
      <c r="I75" s="209" t="str">
        <f>IF(C8="","",H75/$C$8*1000)</f>
        <v/>
      </c>
      <c r="J75" s="117"/>
    </row>
    <row r="76" spans="1:10" s="145" customFormat="1" ht="13.5" thickBot="1" x14ac:dyDescent="0.25">
      <c r="A76" s="107" t="s">
        <v>226</v>
      </c>
      <c r="B76" s="143" t="s">
        <v>66</v>
      </c>
      <c r="C76" s="63"/>
      <c r="D76" s="135"/>
      <c r="E76" s="135"/>
      <c r="F76" s="135"/>
      <c r="G76" s="47"/>
      <c r="H76" s="12"/>
      <c r="I76" s="117"/>
      <c r="J76" s="329"/>
    </row>
    <row r="77" spans="1:10" s="118" customFormat="1" ht="13.5" thickBot="1" x14ac:dyDescent="0.25">
      <c r="A77" s="107"/>
      <c r="B77" s="146"/>
      <c r="C77" s="65" t="s">
        <v>2</v>
      </c>
      <c r="D77" s="114">
        <v>1</v>
      </c>
      <c r="E77" s="147"/>
      <c r="F77" s="114">
        <f>E77*D77</f>
        <v>0</v>
      </c>
      <c r="G77" s="42">
        <v>6</v>
      </c>
      <c r="H77" s="134">
        <f>F77/G77</f>
        <v>0</v>
      </c>
      <c r="I77" s="192" t="str">
        <f>IF($C$8="","",H77/$C$8*1000)</f>
        <v/>
      </c>
      <c r="J77" s="117"/>
    </row>
    <row r="78" spans="1:10" s="118" customFormat="1" x14ac:dyDescent="0.2">
      <c r="A78" s="107"/>
      <c r="B78" s="223" t="s">
        <v>400</v>
      </c>
      <c r="C78" s="113"/>
      <c r="D78" s="223"/>
      <c r="E78" s="223"/>
      <c r="F78" s="223"/>
      <c r="G78" s="224"/>
      <c r="H78" s="225">
        <f>SUM(H75,H77)</f>
        <v>0</v>
      </c>
      <c r="I78" s="109" t="str">
        <f>IF($C$8="","",H78/$C$8*1000)</f>
        <v/>
      </c>
      <c r="J78" s="117"/>
    </row>
    <row r="79" spans="1:10" s="118" customFormat="1" x14ac:dyDescent="0.2">
      <c r="A79" s="107"/>
      <c r="B79" s="283" t="s">
        <v>401</v>
      </c>
      <c r="C79" s="62"/>
      <c r="D79" s="125"/>
      <c r="E79" s="120"/>
      <c r="F79" s="125"/>
      <c r="G79" s="45"/>
      <c r="H79" s="45"/>
      <c r="I79" s="45"/>
      <c r="J79" s="329"/>
    </row>
    <row r="80" spans="1:10" s="118" customFormat="1" ht="13.5" thickBot="1" x14ac:dyDescent="0.25">
      <c r="A80" s="107" t="s">
        <v>126</v>
      </c>
      <c r="B80" s="139" t="s">
        <v>117</v>
      </c>
      <c r="C80" s="64"/>
      <c r="D80" s="140"/>
      <c r="E80" s="31"/>
      <c r="F80" s="140"/>
      <c r="G80" s="49"/>
      <c r="H80" s="21"/>
      <c r="I80" s="144"/>
      <c r="J80" s="329"/>
    </row>
    <row r="81" spans="1:10" s="118" customFormat="1" x14ac:dyDescent="0.2">
      <c r="A81" s="107"/>
      <c r="B81" s="160"/>
      <c r="C81" s="66" t="s">
        <v>3</v>
      </c>
      <c r="D81" s="150">
        <v>0.2</v>
      </c>
      <c r="E81" s="208"/>
      <c r="F81" s="150">
        <f>E81*D81</f>
        <v>0</v>
      </c>
      <c r="G81" s="51">
        <v>0.6</v>
      </c>
      <c r="H81" s="8">
        <f>F81/G81</f>
        <v>0</v>
      </c>
      <c r="I81" s="222" t="str">
        <f>IF(C8="","",H81/$C$8*1000)</f>
        <v/>
      </c>
      <c r="J81" s="117"/>
    </row>
    <row r="82" spans="1:10" s="118" customFormat="1" x14ac:dyDescent="0.2">
      <c r="A82" s="107"/>
      <c r="B82" s="36" t="s">
        <v>366</v>
      </c>
      <c r="C82" s="219"/>
      <c r="D82" s="218"/>
      <c r="E82" s="236"/>
      <c r="F82" s="218"/>
      <c r="G82" s="220"/>
      <c r="H82" s="221"/>
      <c r="I82" s="152"/>
      <c r="J82" s="329"/>
    </row>
    <row r="83" spans="1:10" s="118" customFormat="1" ht="13.5" thickBot="1" x14ac:dyDescent="0.25">
      <c r="A83" s="106" t="s">
        <v>127</v>
      </c>
      <c r="B83" s="143" t="s">
        <v>7</v>
      </c>
      <c r="C83" s="61"/>
      <c r="D83" s="120"/>
      <c r="E83" s="120"/>
      <c r="F83" s="120"/>
      <c r="G83" s="44"/>
      <c r="H83" s="122"/>
      <c r="I83" s="144"/>
      <c r="J83" s="329"/>
    </row>
    <row r="84" spans="1:10" s="118" customFormat="1" x14ac:dyDescent="0.2">
      <c r="A84" s="106"/>
      <c r="B84" s="143"/>
      <c r="C84" s="62" t="s">
        <v>2</v>
      </c>
      <c r="D84" s="125">
        <v>1</v>
      </c>
      <c r="E84" s="126"/>
      <c r="F84" s="125">
        <f>E84*D84</f>
        <v>0</v>
      </c>
      <c r="G84" s="45">
        <v>14</v>
      </c>
      <c r="H84" s="127"/>
      <c r="I84" s="116"/>
      <c r="J84" s="329"/>
    </row>
    <row r="85" spans="1:10" s="118" customFormat="1" x14ac:dyDescent="0.2">
      <c r="A85" s="106"/>
      <c r="B85" s="143"/>
      <c r="C85" s="62" t="s">
        <v>2</v>
      </c>
      <c r="D85" s="125">
        <v>2</v>
      </c>
      <c r="E85" s="128"/>
      <c r="F85" s="125">
        <f>E85*D85</f>
        <v>0</v>
      </c>
      <c r="G85" s="45">
        <v>14</v>
      </c>
      <c r="H85" s="127"/>
      <c r="I85" s="116"/>
      <c r="J85" s="329"/>
    </row>
    <row r="86" spans="1:10" s="118" customFormat="1" ht="13.5" thickBot="1" x14ac:dyDescent="0.25">
      <c r="A86" s="106"/>
      <c r="B86" s="143"/>
      <c r="C86" s="62" t="s">
        <v>2</v>
      </c>
      <c r="D86" s="125">
        <v>4</v>
      </c>
      <c r="E86" s="129"/>
      <c r="F86" s="125">
        <f>E86*D86</f>
        <v>0</v>
      </c>
      <c r="G86" s="45">
        <v>14</v>
      </c>
      <c r="H86" s="127"/>
      <c r="I86" s="116"/>
      <c r="J86" s="329"/>
    </row>
    <row r="87" spans="1:10" s="118" customFormat="1" x14ac:dyDescent="0.2">
      <c r="A87" s="106"/>
      <c r="B87" s="132" t="s">
        <v>269</v>
      </c>
      <c r="C87" s="67"/>
      <c r="D87" s="6"/>
      <c r="E87" s="6"/>
      <c r="F87" s="6">
        <f>SUM(F84:F86)</f>
        <v>0</v>
      </c>
      <c r="G87" s="46">
        <v>14</v>
      </c>
      <c r="H87" s="134">
        <f>F87/G87</f>
        <v>0</v>
      </c>
      <c r="I87" s="192" t="str">
        <f>IF(C8="","",H87/$C$8*1000)</f>
        <v/>
      </c>
      <c r="J87" s="117"/>
    </row>
    <row r="88" spans="1:10" s="118" customFormat="1" x14ac:dyDescent="0.2">
      <c r="A88" s="106"/>
      <c r="B88" s="10" t="s">
        <v>403</v>
      </c>
      <c r="C88" s="63"/>
      <c r="D88" s="135"/>
      <c r="E88" s="135"/>
      <c r="F88" s="135"/>
      <c r="G88" s="47"/>
      <c r="H88" s="151"/>
      <c r="I88" s="117"/>
      <c r="J88" s="329"/>
    </row>
    <row r="89" spans="1:10" s="118" customFormat="1" ht="13.5" thickBot="1" x14ac:dyDescent="0.25">
      <c r="A89" s="106" t="s">
        <v>128</v>
      </c>
      <c r="B89" s="161" t="s">
        <v>67</v>
      </c>
      <c r="C89" s="64"/>
      <c r="D89" s="140"/>
      <c r="E89" s="140"/>
      <c r="F89" s="140"/>
      <c r="G89" s="49"/>
      <c r="H89" s="141"/>
      <c r="I89" s="117"/>
      <c r="J89" s="329"/>
    </row>
    <row r="90" spans="1:10" s="118" customFormat="1" x14ac:dyDescent="0.2">
      <c r="A90" s="106"/>
      <c r="B90" s="143"/>
      <c r="C90" s="62" t="s">
        <v>2</v>
      </c>
      <c r="D90" s="125">
        <v>2</v>
      </c>
      <c r="E90" s="126"/>
      <c r="F90" s="125">
        <f>E90*D90</f>
        <v>0</v>
      </c>
      <c r="G90" s="45">
        <v>14</v>
      </c>
      <c r="H90" s="127"/>
      <c r="I90" s="116"/>
      <c r="J90" s="329"/>
    </row>
    <row r="91" spans="1:10" s="118" customFormat="1" ht="13.5" thickBot="1" x14ac:dyDescent="0.25">
      <c r="A91" s="106"/>
      <c r="B91" s="143"/>
      <c r="C91" s="62" t="s">
        <v>2</v>
      </c>
      <c r="D91" s="125">
        <v>4</v>
      </c>
      <c r="E91" s="129"/>
      <c r="F91" s="125">
        <f>E91*D91</f>
        <v>0</v>
      </c>
      <c r="G91" s="45">
        <v>14</v>
      </c>
      <c r="H91" s="127"/>
      <c r="I91" s="116"/>
      <c r="J91" s="329"/>
    </row>
    <row r="92" spans="1:10" s="118" customFormat="1" x14ac:dyDescent="0.2">
      <c r="A92" s="106"/>
      <c r="B92" s="132" t="s">
        <v>271</v>
      </c>
      <c r="C92" s="67"/>
      <c r="D92" s="6"/>
      <c r="E92" s="6"/>
      <c r="F92" s="6">
        <f>SUM(F90:F91)</f>
        <v>0</v>
      </c>
      <c r="G92" s="46">
        <v>14</v>
      </c>
      <c r="H92" s="134">
        <f>F92/G92</f>
        <v>0</v>
      </c>
      <c r="I92" s="192" t="str">
        <f>IF(C8="","",H92/$C$8*1000)</f>
        <v/>
      </c>
      <c r="J92" s="117"/>
    </row>
    <row r="93" spans="1:10" s="118" customFormat="1" x14ac:dyDescent="0.2">
      <c r="A93" s="106"/>
      <c r="B93" s="104" t="s">
        <v>367</v>
      </c>
      <c r="C93" s="106"/>
      <c r="D93" s="106"/>
      <c r="E93" s="106"/>
      <c r="F93" s="106"/>
      <c r="G93" s="106"/>
      <c r="H93" s="106"/>
      <c r="I93" s="106"/>
      <c r="J93" s="329"/>
    </row>
    <row r="94" spans="1:10" s="118" customFormat="1" ht="13.5" thickBot="1" x14ac:dyDescent="0.25">
      <c r="A94" s="106" t="s">
        <v>129</v>
      </c>
      <c r="B94" s="161" t="s">
        <v>8</v>
      </c>
      <c r="C94" s="64"/>
      <c r="D94" s="140"/>
      <c r="E94" s="140"/>
      <c r="F94" s="140"/>
      <c r="G94" s="49"/>
      <c r="H94" s="141"/>
      <c r="I94" s="117"/>
      <c r="J94" s="329"/>
    </row>
    <row r="95" spans="1:10" s="118" customFormat="1" x14ac:dyDescent="0.2">
      <c r="A95" s="106"/>
      <c r="B95" s="146"/>
      <c r="C95" s="65" t="s">
        <v>2</v>
      </c>
      <c r="D95" s="114">
        <v>5</v>
      </c>
      <c r="E95" s="208"/>
      <c r="F95" s="114">
        <f>E95*D95</f>
        <v>0</v>
      </c>
      <c r="G95" s="42">
        <v>15</v>
      </c>
      <c r="H95" s="134">
        <f>F95/G95</f>
        <v>0</v>
      </c>
      <c r="I95" s="192" t="str">
        <f>IF(C8="","",H95/$C$8*1000)</f>
        <v/>
      </c>
      <c r="J95" s="117"/>
    </row>
    <row r="96" spans="1:10" s="118" customFormat="1" ht="13.5" thickBot="1" x14ac:dyDescent="0.25">
      <c r="A96" s="106" t="s">
        <v>462</v>
      </c>
      <c r="B96" s="139" t="s">
        <v>461</v>
      </c>
      <c r="C96" s="63"/>
      <c r="D96" s="135"/>
      <c r="E96" s="150"/>
      <c r="F96" s="135"/>
      <c r="G96" s="47"/>
      <c r="H96" s="141"/>
      <c r="I96" s="117"/>
      <c r="J96" s="329"/>
    </row>
    <row r="97" spans="1:10" s="118" customFormat="1" x14ac:dyDescent="0.2">
      <c r="A97" s="106"/>
      <c r="B97" s="124"/>
      <c r="C97" s="63" t="s">
        <v>2</v>
      </c>
      <c r="D97" s="315">
        <v>1</v>
      </c>
      <c r="E97" s="126"/>
      <c r="F97" s="125">
        <f>E97*D97</f>
        <v>0</v>
      </c>
      <c r="G97" s="47">
        <v>4</v>
      </c>
      <c r="H97" s="137"/>
      <c r="I97" s="117"/>
      <c r="J97" s="329"/>
    </row>
    <row r="98" spans="1:10" s="118" customFormat="1" ht="13.5" thickBot="1" x14ac:dyDescent="0.25">
      <c r="A98" s="106"/>
      <c r="B98" s="124"/>
      <c r="C98" s="63" t="s">
        <v>2</v>
      </c>
      <c r="D98" s="315">
        <v>2</v>
      </c>
      <c r="E98" s="129"/>
      <c r="F98" s="125">
        <f>E98*D98</f>
        <v>0</v>
      </c>
      <c r="G98" s="47">
        <v>4</v>
      </c>
      <c r="H98" s="137"/>
      <c r="I98" s="117"/>
      <c r="J98" s="329"/>
    </row>
    <row r="99" spans="1:10" s="118" customFormat="1" x14ac:dyDescent="0.2">
      <c r="A99" s="106"/>
      <c r="B99" s="132" t="s">
        <v>463</v>
      </c>
      <c r="C99" s="67"/>
      <c r="D99" s="6"/>
      <c r="E99" s="6"/>
      <c r="F99" s="6">
        <f>SUM(F97:F98)</f>
        <v>0</v>
      </c>
      <c r="G99" s="46">
        <v>4</v>
      </c>
      <c r="H99" s="134">
        <f>F99/G99</f>
        <v>0</v>
      </c>
      <c r="I99" s="192" t="str">
        <f>IF($C$8="","",H99/$C$8*1000)</f>
        <v/>
      </c>
      <c r="J99" s="117"/>
    </row>
    <row r="100" spans="1:10" s="118" customFormat="1" x14ac:dyDescent="0.2">
      <c r="A100" s="106"/>
      <c r="B100" s="138" t="s">
        <v>464</v>
      </c>
      <c r="C100" s="69"/>
      <c r="D100" s="138"/>
      <c r="E100" s="138"/>
      <c r="F100" s="138"/>
      <c r="G100" s="48"/>
      <c r="H100" s="163">
        <f>H95+H99</f>
        <v>0</v>
      </c>
      <c r="I100" s="163" t="str">
        <f>IF($C$8="","",H100/$C$8*1000)</f>
        <v/>
      </c>
      <c r="J100" s="117"/>
    </row>
    <row r="101" spans="1:10" s="118" customFormat="1" x14ac:dyDescent="0.2">
      <c r="A101" s="106"/>
      <c r="B101" s="10" t="s">
        <v>402</v>
      </c>
      <c r="C101" s="66"/>
      <c r="D101" s="150"/>
      <c r="E101" s="150"/>
      <c r="F101" s="150"/>
      <c r="G101" s="51"/>
      <c r="H101" s="151"/>
      <c r="I101" s="117"/>
      <c r="J101" s="329"/>
    </row>
    <row r="102" spans="1:10" s="118" customFormat="1" ht="13.5" thickBot="1" x14ac:dyDescent="0.25">
      <c r="A102" s="106" t="s">
        <v>130</v>
      </c>
      <c r="B102" s="161" t="s">
        <v>68</v>
      </c>
      <c r="C102" s="64"/>
      <c r="D102" s="140"/>
      <c r="E102" s="140"/>
      <c r="F102" s="140"/>
      <c r="G102" s="49"/>
      <c r="H102" s="141"/>
      <c r="I102" s="117"/>
      <c r="J102" s="329"/>
    </row>
    <row r="103" spans="1:10" s="118" customFormat="1" x14ac:dyDescent="0.2">
      <c r="A103" s="106"/>
      <c r="B103" s="143"/>
      <c r="C103" s="62" t="s">
        <v>2</v>
      </c>
      <c r="D103" s="125">
        <v>3</v>
      </c>
      <c r="E103" s="126"/>
      <c r="F103" s="125">
        <f>E103*D103</f>
        <v>0</v>
      </c>
      <c r="G103" s="45">
        <v>15</v>
      </c>
      <c r="H103" s="127"/>
      <c r="I103" s="116"/>
      <c r="J103" s="329"/>
    </row>
    <row r="104" spans="1:10" s="118" customFormat="1" ht="13.5" thickBot="1" x14ac:dyDescent="0.25">
      <c r="A104" s="106"/>
      <c r="B104" s="143"/>
      <c r="C104" s="62" t="s">
        <v>2</v>
      </c>
      <c r="D104" s="125">
        <v>5</v>
      </c>
      <c r="E104" s="129"/>
      <c r="F104" s="125">
        <f>E104*D104</f>
        <v>0</v>
      </c>
      <c r="G104" s="45">
        <v>15</v>
      </c>
      <c r="H104" s="127"/>
      <c r="I104" s="116"/>
      <c r="J104" s="329"/>
    </row>
    <row r="105" spans="1:10" s="118" customFormat="1" x14ac:dyDescent="0.2">
      <c r="A105" s="106"/>
      <c r="B105" s="155" t="s">
        <v>272</v>
      </c>
      <c r="C105" s="72"/>
      <c r="D105" s="6"/>
      <c r="E105" s="6"/>
      <c r="F105" s="6">
        <f>SUM(F103:F104)</f>
        <v>0</v>
      </c>
      <c r="G105" s="46">
        <v>15</v>
      </c>
      <c r="H105" s="134">
        <f>F105/G105</f>
        <v>0</v>
      </c>
      <c r="I105" s="192" t="str">
        <f>IF(C8="","",H105/$C$8*1000)</f>
        <v/>
      </c>
      <c r="J105" s="117"/>
    </row>
    <row r="106" spans="1:10" s="118" customFormat="1" x14ac:dyDescent="0.2">
      <c r="A106" s="106" t="s">
        <v>365</v>
      </c>
      <c r="B106" s="148" t="s">
        <v>368</v>
      </c>
      <c r="C106" s="113"/>
      <c r="D106" s="148"/>
      <c r="E106" s="148"/>
      <c r="F106" s="148"/>
      <c r="G106" s="50"/>
      <c r="H106" s="149">
        <f>H75+H77+H92+H105</f>
        <v>0</v>
      </c>
      <c r="I106" s="109" t="str">
        <f>IF(C8="","",H106/$C$8*1000)</f>
        <v/>
      </c>
      <c r="J106" s="117"/>
    </row>
    <row r="107" spans="1:10" s="118" customFormat="1" x14ac:dyDescent="0.2">
      <c r="A107" s="251" t="s">
        <v>84</v>
      </c>
      <c r="B107" s="246" t="s">
        <v>273</v>
      </c>
      <c r="C107" s="247"/>
      <c r="D107" s="246"/>
      <c r="E107" s="246"/>
      <c r="F107" s="246"/>
      <c r="G107" s="248"/>
      <c r="H107" s="249">
        <f>H31+H41+H63+H81+H87+H100+H106</f>
        <v>0</v>
      </c>
      <c r="I107" s="250" t="str">
        <f>IF(C8="","",H107/$C$8*1000)</f>
        <v/>
      </c>
      <c r="J107" s="15"/>
    </row>
    <row r="108" spans="1:10" s="135" customFormat="1" x14ac:dyDescent="0.2">
      <c r="A108" s="108"/>
      <c r="C108" s="63"/>
      <c r="G108" s="47"/>
      <c r="H108" s="152"/>
      <c r="I108" s="152"/>
      <c r="J108" s="329"/>
    </row>
    <row r="109" spans="1:10" s="16" customFormat="1" x14ac:dyDescent="0.2">
      <c r="A109" s="107" t="s">
        <v>86</v>
      </c>
      <c r="B109" s="13" t="s">
        <v>484</v>
      </c>
      <c r="C109" s="73"/>
      <c r="D109" s="13"/>
      <c r="E109" s="13"/>
      <c r="F109" s="13"/>
      <c r="G109" s="54"/>
      <c r="H109" s="14"/>
      <c r="I109" s="15"/>
      <c r="J109" s="329"/>
    </row>
    <row r="110" spans="1:10" s="118" customFormat="1" x14ac:dyDescent="0.2">
      <c r="A110" s="106"/>
      <c r="B110" s="82" t="s">
        <v>9</v>
      </c>
      <c r="C110" s="62"/>
      <c r="D110" s="125"/>
      <c r="E110" s="125"/>
      <c r="F110" s="125"/>
      <c r="G110" s="45"/>
      <c r="H110" s="125"/>
      <c r="J110" s="329"/>
    </row>
    <row r="111" spans="1:10" s="118" customFormat="1" ht="13.5" thickBot="1" x14ac:dyDescent="0.25">
      <c r="A111" s="106" t="s">
        <v>133</v>
      </c>
      <c r="B111" s="161" t="s">
        <v>12</v>
      </c>
      <c r="C111" s="64"/>
      <c r="D111" s="140"/>
      <c r="E111" s="140"/>
      <c r="F111" s="140"/>
      <c r="G111" s="49"/>
      <c r="H111" s="141"/>
      <c r="I111" s="116"/>
      <c r="J111" s="329"/>
    </row>
    <row r="112" spans="1:10" s="118" customFormat="1" x14ac:dyDescent="0.2">
      <c r="A112" s="106"/>
      <c r="B112" s="124"/>
      <c r="C112" s="63" t="s">
        <v>3</v>
      </c>
      <c r="D112" s="135">
        <v>0.5</v>
      </c>
      <c r="E112" s="126"/>
      <c r="F112" s="125">
        <f>E112*D112</f>
        <v>0</v>
      </c>
      <c r="G112" s="47">
        <v>2</v>
      </c>
      <c r="H112" s="127"/>
      <c r="I112" s="116"/>
      <c r="J112" s="329"/>
    </row>
    <row r="113" spans="1:10" s="118" customFormat="1" x14ac:dyDescent="0.2">
      <c r="A113" s="106"/>
      <c r="B113" s="124"/>
      <c r="C113" s="63" t="s">
        <v>3</v>
      </c>
      <c r="D113" s="135">
        <v>1</v>
      </c>
      <c r="E113" s="128"/>
      <c r="F113" s="125">
        <f>E113*D113</f>
        <v>0</v>
      </c>
      <c r="G113" s="47">
        <v>2</v>
      </c>
      <c r="H113" s="127"/>
      <c r="I113" s="116"/>
      <c r="J113" s="329"/>
    </row>
    <row r="114" spans="1:10" s="118" customFormat="1" x14ac:dyDescent="0.2">
      <c r="A114" s="106"/>
      <c r="B114" s="5" t="s">
        <v>78</v>
      </c>
      <c r="C114" s="63" t="s">
        <v>3</v>
      </c>
      <c r="D114" s="135">
        <v>1.5</v>
      </c>
      <c r="E114" s="128"/>
      <c r="F114" s="135">
        <f>E114*D114</f>
        <v>0</v>
      </c>
      <c r="G114" s="47">
        <v>2</v>
      </c>
      <c r="H114" s="127"/>
      <c r="I114" s="116"/>
      <c r="J114" s="329"/>
    </row>
    <row r="115" spans="1:10" s="118" customFormat="1" ht="13.5" thickBot="1" x14ac:dyDescent="0.25">
      <c r="A115" s="106"/>
      <c r="B115" s="5" t="s">
        <v>75</v>
      </c>
      <c r="C115" s="63" t="s">
        <v>3</v>
      </c>
      <c r="D115" s="135">
        <v>3</v>
      </c>
      <c r="E115" s="129"/>
      <c r="F115" s="125">
        <f>E115*D115</f>
        <v>0</v>
      </c>
      <c r="G115" s="47">
        <v>2</v>
      </c>
      <c r="H115" s="127"/>
      <c r="I115" s="116"/>
      <c r="J115" s="329"/>
    </row>
    <row r="116" spans="1:10" s="118" customFormat="1" x14ac:dyDescent="0.2">
      <c r="A116" s="106"/>
      <c r="B116" s="132" t="s">
        <v>274</v>
      </c>
      <c r="C116" s="67"/>
      <c r="D116" s="6"/>
      <c r="E116" s="6"/>
      <c r="F116" s="6">
        <f>SUM(F112:F115)</f>
        <v>0</v>
      </c>
      <c r="G116" s="46">
        <v>2</v>
      </c>
      <c r="H116" s="134">
        <f>F116/G116</f>
        <v>0</v>
      </c>
      <c r="I116" s="192" t="str">
        <f>IF(C8="","",H116/$C$8*1000)</f>
        <v/>
      </c>
      <c r="J116" s="117"/>
    </row>
    <row r="117" spans="1:10" s="118" customFormat="1" ht="13.5" thickBot="1" x14ac:dyDescent="0.25">
      <c r="A117" s="106" t="s">
        <v>134</v>
      </c>
      <c r="B117" s="139" t="s">
        <v>13</v>
      </c>
      <c r="C117" s="64"/>
      <c r="D117" s="140"/>
      <c r="E117" s="31"/>
      <c r="F117" s="31"/>
      <c r="G117" s="49"/>
      <c r="H117" s="32"/>
      <c r="I117" s="154"/>
      <c r="J117" s="329"/>
    </row>
    <row r="118" spans="1:10" s="118" customFormat="1" x14ac:dyDescent="0.2">
      <c r="A118" s="106"/>
      <c r="B118" s="143"/>
      <c r="C118" s="62" t="s">
        <v>2</v>
      </c>
      <c r="D118" s="125">
        <v>1</v>
      </c>
      <c r="E118" s="126"/>
      <c r="F118" s="125">
        <f>E118*D118</f>
        <v>0</v>
      </c>
      <c r="G118" s="45">
        <v>3</v>
      </c>
      <c r="H118" s="127"/>
      <c r="I118" s="116"/>
      <c r="J118" s="329"/>
    </row>
    <row r="119" spans="1:10" s="118" customFormat="1" ht="13.5" thickBot="1" x14ac:dyDescent="0.25">
      <c r="A119" s="106"/>
      <c r="B119" s="143"/>
      <c r="C119" s="62" t="s">
        <v>2</v>
      </c>
      <c r="D119" s="125">
        <v>2</v>
      </c>
      <c r="E119" s="129"/>
      <c r="F119" s="125">
        <f>E119*D119</f>
        <v>0</v>
      </c>
      <c r="G119" s="45">
        <v>3</v>
      </c>
      <c r="H119" s="127"/>
      <c r="I119" s="116"/>
      <c r="J119" s="329"/>
    </row>
    <row r="120" spans="1:10" s="118" customFormat="1" x14ac:dyDescent="0.2">
      <c r="A120" s="106"/>
      <c r="B120" s="132" t="s">
        <v>275</v>
      </c>
      <c r="C120" s="67"/>
      <c r="D120" s="6"/>
      <c r="E120" s="6"/>
      <c r="F120" s="6">
        <f>SUM(F118:F119)</f>
        <v>0</v>
      </c>
      <c r="G120" s="46">
        <v>3</v>
      </c>
      <c r="H120" s="134">
        <f>F120/G120</f>
        <v>0</v>
      </c>
      <c r="I120" s="192" t="str">
        <f>IF(C8="","",H120/$C$8*1000)</f>
        <v/>
      </c>
      <c r="J120" s="117"/>
    </row>
    <row r="121" spans="1:10" s="118" customFormat="1" ht="13.5" thickBot="1" x14ac:dyDescent="0.25">
      <c r="A121" s="106" t="s">
        <v>132</v>
      </c>
      <c r="B121" s="124" t="s">
        <v>11</v>
      </c>
      <c r="C121" s="63"/>
      <c r="D121" s="135"/>
      <c r="E121" s="135"/>
      <c r="F121" s="140"/>
      <c r="G121" s="47"/>
      <c r="H121" s="141"/>
      <c r="I121" s="116"/>
      <c r="J121" s="329"/>
    </row>
    <row r="122" spans="1:10" s="118" customFormat="1" x14ac:dyDescent="0.2">
      <c r="A122" s="106"/>
      <c r="B122" s="124"/>
      <c r="C122" s="62" t="s">
        <v>3</v>
      </c>
      <c r="D122" s="125">
        <v>0.5</v>
      </c>
      <c r="E122" s="126"/>
      <c r="F122" s="125">
        <f>E122*D122</f>
        <v>0</v>
      </c>
      <c r="G122" s="45">
        <v>2</v>
      </c>
      <c r="H122" s="127"/>
      <c r="I122" s="116"/>
      <c r="J122" s="329"/>
    </row>
    <row r="123" spans="1:10" s="118" customFormat="1" x14ac:dyDescent="0.2">
      <c r="A123" s="106"/>
      <c r="B123" s="124"/>
      <c r="C123" s="62" t="s">
        <v>3</v>
      </c>
      <c r="D123" s="125">
        <v>1</v>
      </c>
      <c r="E123" s="128"/>
      <c r="F123" s="125">
        <f>E123*D123</f>
        <v>0</v>
      </c>
      <c r="G123" s="45">
        <v>2</v>
      </c>
      <c r="H123" s="127"/>
      <c r="I123" s="116"/>
      <c r="J123" s="329"/>
    </row>
    <row r="124" spans="1:10" s="118" customFormat="1" x14ac:dyDescent="0.2">
      <c r="A124" s="106"/>
      <c r="B124" s="5" t="s">
        <v>76</v>
      </c>
      <c r="C124" s="62" t="s">
        <v>3</v>
      </c>
      <c r="D124" s="125">
        <v>1.5</v>
      </c>
      <c r="E124" s="128"/>
      <c r="F124" s="125">
        <f>E124*D124</f>
        <v>0</v>
      </c>
      <c r="G124" s="45">
        <v>2</v>
      </c>
      <c r="H124" s="127"/>
      <c r="I124" s="116"/>
      <c r="J124" s="329"/>
    </row>
    <row r="125" spans="1:10" s="118" customFormat="1" x14ac:dyDescent="0.2">
      <c r="A125" s="106"/>
      <c r="B125" s="5" t="s">
        <v>75</v>
      </c>
      <c r="C125" s="62" t="s">
        <v>3</v>
      </c>
      <c r="D125" s="125">
        <v>3</v>
      </c>
      <c r="E125" s="128"/>
      <c r="F125" s="125">
        <f>E125*D125</f>
        <v>0</v>
      </c>
      <c r="G125" s="45">
        <v>2</v>
      </c>
      <c r="H125" s="127"/>
      <c r="I125" s="116"/>
      <c r="J125" s="329"/>
    </row>
    <row r="126" spans="1:10" s="118" customFormat="1" ht="13.5" thickBot="1" x14ac:dyDescent="0.25">
      <c r="A126" s="106"/>
      <c r="B126" s="5" t="s">
        <v>77</v>
      </c>
      <c r="C126" s="62" t="s">
        <v>3</v>
      </c>
      <c r="D126" s="125">
        <v>6</v>
      </c>
      <c r="E126" s="129"/>
      <c r="F126" s="125">
        <f>E126*D126</f>
        <v>0</v>
      </c>
      <c r="G126" s="45">
        <v>2</v>
      </c>
      <c r="H126" s="127"/>
      <c r="I126" s="116"/>
      <c r="J126" s="329"/>
    </row>
    <row r="127" spans="1:10" s="118" customFormat="1" x14ac:dyDescent="0.2">
      <c r="A127" s="106"/>
      <c r="B127" s="132" t="s">
        <v>276</v>
      </c>
      <c r="C127" s="67"/>
      <c r="D127" s="6"/>
      <c r="E127" s="133"/>
      <c r="F127" s="6">
        <f>SUM(F122:F126)</f>
        <v>0</v>
      </c>
      <c r="G127" s="46">
        <v>2</v>
      </c>
      <c r="H127" s="134">
        <f>F127/G127</f>
        <v>0</v>
      </c>
      <c r="I127" s="192" t="str">
        <f>IF(C8="","",H127/$C$8*1000)</f>
        <v/>
      </c>
      <c r="J127" s="117"/>
    </row>
    <row r="128" spans="1:10" s="118" customFormat="1" ht="13.5" thickBot="1" x14ac:dyDescent="0.25">
      <c r="A128" s="106" t="s">
        <v>131</v>
      </c>
      <c r="B128" s="39" t="s">
        <v>10</v>
      </c>
      <c r="C128" s="64"/>
      <c r="D128" s="140"/>
      <c r="E128" s="140"/>
      <c r="F128" s="140"/>
      <c r="G128" s="49"/>
      <c r="H128" s="166"/>
      <c r="J128" s="329"/>
    </row>
    <row r="129" spans="1:10" s="118" customFormat="1" x14ac:dyDescent="0.2">
      <c r="A129" s="106"/>
      <c r="B129" s="7" t="s">
        <v>119</v>
      </c>
      <c r="C129" s="62" t="s">
        <v>3</v>
      </c>
      <c r="D129" s="125">
        <v>0.25</v>
      </c>
      <c r="E129" s="126"/>
      <c r="F129" s="125">
        <f>E129*D129</f>
        <v>0</v>
      </c>
      <c r="G129" s="45">
        <v>1</v>
      </c>
      <c r="H129" s="127"/>
      <c r="I129" s="116"/>
      <c r="J129" s="329"/>
    </row>
    <row r="130" spans="1:10" s="118" customFormat="1" x14ac:dyDescent="0.2">
      <c r="A130" s="106"/>
      <c r="B130" s="143"/>
      <c r="C130" s="62" t="s">
        <v>3</v>
      </c>
      <c r="D130" s="135">
        <v>0.375</v>
      </c>
      <c r="E130" s="128"/>
      <c r="F130" s="125">
        <f>E130*D130</f>
        <v>0</v>
      </c>
      <c r="G130" s="45">
        <v>1</v>
      </c>
      <c r="H130" s="127"/>
      <c r="I130" s="116"/>
      <c r="J130" s="329"/>
    </row>
    <row r="131" spans="1:10" s="118" customFormat="1" x14ac:dyDescent="0.2">
      <c r="A131" s="106"/>
      <c r="B131" s="143"/>
      <c r="C131" s="62" t="s">
        <v>3</v>
      </c>
      <c r="D131" s="125">
        <v>0.5</v>
      </c>
      <c r="E131" s="128"/>
      <c r="F131" s="125">
        <f>E131*D131</f>
        <v>0</v>
      </c>
      <c r="G131" s="45">
        <v>1</v>
      </c>
      <c r="H131" s="127"/>
      <c r="I131" s="116"/>
      <c r="J131" s="329"/>
    </row>
    <row r="132" spans="1:10" s="118" customFormat="1" x14ac:dyDescent="0.2">
      <c r="A132" s="106"/>
      <c r="B132" s="5" t="s">
        <v>79</v>
      </c>
      <c r="C132" s="62" t="s">
        <v>3</v>
      </c>
      <c r="D132" s="125">
        <v>1.5</v>
      </c>
      <c r="E132" s="128"/>
      <c r="F132" s="125">
        <f>E132*D132</f>
        <v>0</v>
      </c>
      <c r="G132" s="45">
        <v>1</v>
      </c>
      <c r="H132" s="127"/>
      <c r="I132" s="116"/>
      <c r="J132" s="329"/>
    </row>
    <row r="133" spans="1:10" s="118" customFormat="1" ht="13.5" thickBot="1" x14ac:dyDescent="0.25">
      <c r="A133" s="106"/>
      <c r="B133" s="5" t="s">
        <v>80</v>
      </c>
      <c r="C133" s="62" t="s">
        <v>3</v>
      </c>
      <c r="D133" s="125">
        <v>3</v>
      </c>
      <c r="E133" s="129"/>
      <c r="F133" s="125">
        <f>E133*D133</f>
        <v>0</v>
      </c>
      <c r="G133" s="45">
        <v>1</v>
      </c>
      <c r="H133" s="127"/>
      <c r="I133" s="116"/>
      <c r="J133" s="329"/>
    </row>
    <row r="134" spans="1:10" s="118" customFormat="1" x14ac:dyDescent="0.2">
      <c r="A134" s="106"/>
      <c r="B134" s="132" t="s">
        <v>277</v>
      </c>
      <c r="C134" s="67"/>
      <c r="D134" s="6"/>
      <c r="E134" s="6"/>
      <c r="F134" s="6">
        <f>SUM(F129:F133)</f>
        <v>0</v>
      </c>
      <c r="G134" s="46">
        <v>1</v>
      </c>
      <c r="H134" s="134">
        <f>F134/G134</f>
        <v>0</v>
      </c>
      <c r="I134" s="192" t="str">
        <f>IF(C8="","",H134/$C$8*1000)</f>
        <v/>
      </c>
      <c r="J134" s="117"/>
    </row>
    <row r="135" spans="1:10" s="118" customFormat="1" x14ac:dyDescent="0.2">
      <c r="A135" s="106"/>
      <c r="B135" s="138" t="s">
        <v>369</v>
      </c>
      <c r="C135" s="69"/>
      <c r="D135" s="138"/>
      <c r="E135" s="138"/>
      <c r="F135" s="138"/>
      <c r="G135" s="48"/>
      <c r="H135" s="163">
        <f>SUM(H116:H134)</f>
        <v>0</v>
      </c>
      <c r="I135" s="109" t="str">
        <f>IF(C8="","",H135/$C$8*1000)</f>
        <v/>
      </c>
      <c r="J135" s="117"/>
    </row>
    <row r="136" spans="1:10" s="118" customFormat="1" x14ac:dyDescent="0.2">
      <c r="A136" s="106"/>
      <c r="B136" s="3" t="s">
        <v>14</v>
      </c>
      <c r="C136" s="60"/>
      <c r="G136" s="41"/>
      <c r="J136" s="329"/>
    </row>
    <row r="137" spans="1:10" s="118" customFormat="1" ht="13.5" thickBot="1" x14ac:dyDescent="0.25">
      <c r="A137" s="106" t="s">
        <v>135</v>
      </c>
      <c r="B137" s="161" t="s">
        <v>15</v>
      </c>
      <c r="C137" s="64"/>
      <c r="D137" s="140"/>
      <c r="E137" s="140"/>
      <c r="F137" s="140"/>
      <c r="G137" s="49"/>
      <c r="H137" s="164"/>
      <c r="I137" s="144"/>
      <c r="J137" s="329"/>
    </row>
    <row r="138" spans="1:10" s="118" customFormat="1" x14ac:dyDescent="0.2">
      <c r="A138" s="106"/>
      <c r="B138" s="143"/>
      <c r="C138" s="62" t="s">
        <v>2</v>
      </c>
      <c r="D138" s="125">
        <v>1</v>
      </c>
      <c r="E138" s="126"/>
      <c r="F138" s="125">
        <f>E138*D138</f>
        <v>0</v>
      </c>
      <c r="G138" s="45">
        <v>6</v>
      </c>
      <c r="H138" s="162"/>
      <c r="J138" s="329"/>
    </row>
    <row r="139" spans="1:10" s="118" customFormat="1" ht="13.5" thickBot="1" x14ac:dyDescent="0.25">
      <c r="A139" s="106"/>
      <c r="B139" s="143"/>
      <c r="C139" s="62" t="s">
        <v>2</v>
      </c>
      <c r="D139" s="125">
        <v>2</v>
      </c>
      <c r="E139" s="129"/>
      <c r="F139" s="125">
        <f>E139*D139</f>
        <v>0</v>
      </c>
      <c r="G139" s="45">
        <v>6</v>
      </c>
      <c r="H139" s="162"/>
      <c r="J139" s="329"/>
    </row>
    <row r="140" spans="1:10" s="118" customFormat="1" x14ac:dyDescent="0.2">
      <c r="A140" s="106"/>
      <c r="B140" s="158" t="s">
        <v>278</v>
      </c>
      <c r="C140" s="70"/>
      <c r="D140" s="159"/>
      <c r="E140" s="159"/>
      <c r="F140" s="159">
        <f>SUM(F138:F139)</f>
        <v>0</v>
      </c>
      <c r="G140" s="53">
        <v>6</v>
      </c>
      <c r="H140" s="165">
        <f>F140/G140</f>
        <v>0</v>
      </c>
      <c r="I140" s="192" t="str">
        <f>IF(C8="","",H140/$C$8*1000)</f>
        <v/>
      </c>
      <c r="J140" s="117"/>
    </row>
    <row r="141" spans="1:10" s="118" customFormat="1" ht="14.25" customHeight="1" thickBot="1" x14ac:dyDescent="0.25">
      <c r="A141" s="106" t="s">
        <v>136</v>
      </c>
      <c r="B141" s="139" t="s">
        <v>16</v>
      </c>
      <c r="C141" s="78" t="s">
        <v>82</v>
      </c>
      <c r="D141" s="140"/>
      <c r="E141" s="140"/>
      <c r="F141" s="140"/>
      <c r="G141" s="49"/>
      <c r="H141" s="141"/>
      <c r="I141" s="116"/>
      <c r="J141" s="329"/>
    </row>
    <row r="142" spans="1:10" s="118" customFormat="1" x14ac:dyDescent="0.2">
      <c r="A142" s="106"/>
      <c r="B142" s="5" t="s">
        <v>111</v>
      </c>
      <c r="C142" s="62" t="s">
        <v>3</v>
      </c>
      <c r="D142" s="125">
        <v>0.125</v>
      </c>
      <c r="E142" s="126"/>
      <c r="F142" s="125">
        <f>E142*D142</f>
        <v>0</v>
      </c>
      <c r="G142" s="45">
        <v>0.5</v>
      </c>
      <c r="H142" s="162"/>
      <c r="J142" s="329"/>
    </row>
    <row r="143" spans="1:10" s="118" customFormat="1" x14ac:dyDescent="0.2">
      <c r="A143" s="106"/>
      <c r="B143" s="5" t="s">
        <v>113</v>
      </c>
      <c r="C143" s="62" t="s">
        <v>3</v>
      </c>
      <c r="D143" s="125">
        <v>0.25</v>
      </c>
      <c r="E143" s="128"/>
      <c r="F143" s="125">
        <f>E143*D143</f>
        <v>0</v>
      </c>
      <c r="G143" s="45">
        <v>0.5</v>
      </c>
      <c r="H143" s="162"/>
      <c r="J143" s="329"/>
    </row>
    <row r="144" spans="1:10" s="118" customFormat="1" x14ac:dyDescent="0.2">
      <c r="A144" s="106"/>
      <c r="B144" s="5" t="s">
        <v>113</v>
      </c>
      <c r="C144" s="62" t="s">
        <v>3</v>
      </c>
      <c r="D144" s="125">
        <v>0.5</v>
      </c>
      <c r="E144" s="128"/>
      <c r="F144" s="125">
        <f>E144*D144</f>
        <v>0</v>
      </c>
      <c r="G144" s="45">
        <v>0.5</v>
      </c>
      <c r="H144" s="162"/>
      <c r="J144" s="329"/>
    </row>
    <row r="145" spans="1:10" s="118" customFormat="1" x14ac:dyDescent="0.2">
      <c r="A145" s="106"/>
      <c r="B145" s="5" t="s">
        <v>110</v>
      </c>
      <c r="C145" s="62" t="s">
        <v>3</v>
      </c>
      <c r="D145" s="125">
        <v>1</v>
      </c>
      <c r="E145" s="128"/>
      <c r="F145" s="125">
        <f>E145*D145</f>
        <v>0</v>
      </c>
      <c r="G145" s="45">
        <v>0.5</v>
      </c>
      <c r="H145" s="162"/>
      <c r="J145" s="329"/>
    </row>
    <row r="146" spans="1:10" s="118" customFormat="1" ht="13.5" thickBot="1" x14ac:dyDescent="0.25">
      <c r="A146" s="106"/>
      <c r="B146" s="5" t="s">
        <v>112</v>
      </c>
      <c r="C146" s="62" t="s">
        <v>3</v>
      </c>
      <c r="D146" s="125">
        <v>2</v>
      </c>
      <c r="E146" s="129"/>
      <c r="F146" s="125">
        <f>E146*D146</f>
        <v>0</v>
      </c>
      <c r="G146" s="45">
        <v>0.5</v>
      </c>
      <c r="H146" s="162"/>
      <c r="J146" s="329"/>
    </row>
    <row r="147" spans="1:10" s="118" customFormat="1" ht="13.5" thickBot="1" x14ac:dyDescent="0.25">
      <c r="A147" s="106"/>
      <c r="B147" s="193" t="s">
        <v>279</v>
      </c>
      <c r="C147" s="194"/>
      <c r="D147" s="195"/>
      <c r="E147" s="195"/>
      <c r="F147" s="195">
        <f>SUM(F142:F146)</f>
        <v>0</v>
      </c>
      <c r="G147" s="196">
        <v>0.5</v>
      </c>
      <c r="H147" s="197">
        <f>F147/G147</f>
        <v>0</v>
      </c>
      <c r="I147" s="198" t="str">
        <f>IF(C8="","",H147/$C$8*1000)</f>
        <v/>
      </c>
      <c r="J147" s="117"/>
    </row>
    <row r="148" spans="1:10" s="118" customFormat="1" x14ac:dyDescent="0.2">
      <c r="A148" s="106"/>
      <c r="B148" s="143"/>
      <c r="C148" s="62" t="s">
        <v>2</v>
      </c>
      <c r="D148" s="125">
        <v>0.25</v>
      </c>
      <c r="E148" s="126"/>
      <c r="F148" s="125">
        <f>E148*D148</f>
        <v>0</v>
      </c>
      <c r="G148" s="45">
        <v>3</v>
      </c>
      <c r="H148" s="162"/>
      <c r="J148" s="329"/>
    </row>
    <row r="149" spans="1:10" s="118" customFormat="1" x14ac:dyDescent="0.2">
      <c r="A149" s="106"/>
      <c r="B149" s="143"/>
      <c r="C149" s="62" t="s">
        <v>2</v>
      </c>
      <c r="D149" s="125">
        <v>0.75</v>
      </c>
      <c r="E149" s="128"/>
      <c r="F149" s="125">
        <f>E149*D149</f>
        <v>0</v>
      </c>
      <c r="G149" s="45">
        <v>3</v>
      </c>
      <c r="H149" s="162"/>
      <c r="J149" s="329"/>
    </row>
    <row r="150" spans="1:10" s="118" customFormat="1" ht="13.5" thickBot="1" x14ac:dyDescent="0.25">
      <c r="A150" s="106"/>
      <c r="B150" s="143"/>
      <c r="C150" s="62" t="s">
        <v>2</v>
      </c>
      <c r="D150" s="125">
        <v>1.5</v>
      </c>
      <c r="E150" s="129"/>
      <c r="F150" s="125">
        <f>E150*D150</f>
        <v>0</v>
      </c>
      <c r="G150" s="45">
        <v>3</v>
      </c>
      <c r="H150" s="162"/>
      <c r="J150" s="329"/>
    </row>
    <row r="151" spans="1:10" s="118" customFormat="1" x14ac:dyDescent="0.2">
      <c r="A151" s="106"/>
      <c r="B151" s="193" t="s">
        <v>280</v>
      </c>
      <c r="C151" s="194"/>
      <c r="D151" s="195"/>
      <c r="E151" s="195"/>
      <c r="F151" s="195">
        <f>SUM(F148:F150)</f>
        <v>0</v>
      </c>
      <c r="G151" s="196">
        <v>3</v>
      </c>
      <c r="H151" s="197">
        <f>F151/G151</f>
        <v>0</v>
      </c>
      <c r="I151" s="198" t="str">
        <f>IF(C8="","",H151/$C$8*1000)</f>
        <v/>
      </c>
      <c r="J151" s="117"/>
    </row>
    <row r="152" spans="1:10" s="118" customFormat="1" x14ac:dyDescent="0.2">
      <c r="A152" s="106"/>
      <c r="B152" s="132" t="s">
        <v>281</v>
      </c>
      <c r="C152" s="67"/>
      <c r="D152" s="6"/>
      <c r="E152" s="6"/>
      <c r="F152" s="6"/>
      <c r="G152" s="46"/>
      <c r="H152" s="134">
        <f>SUM(H151,H147)</f>
        <v>0</v>
      </c>
      <c r="I152" s="192" t="str">
        <f>IF(C8="","",H152/$C$8*1000)</f>
        <v/>
      </c>
      <c r="J152" s="117"/>
    </row>
    <row r="153" spans="1:10" s="118" customFormat="1" ht="13.5" thickBot="1" x14ac:dyDescent="0.25">
      <c r="A153" s="106" t="s">
        <v>137</v>
      </c>
      <c r="B153" s="143" t="s">
        <v>17</v>
      </c>
      <c r="C153" s="63"/>
      <c r="D153" s="135"/>
      <c r="E153" s="135"/>
      <c r="F153" s="135"/>
      <c r="G153" s="47"/>
      <c r="H153" s="137"/>
      <c r="I153" s="117"/>
      <c r="J153" s="329"/>
    </row>
    <row r="154" spans="1:10" s="118" customFormat="1" x14ac:dyDescent="0.2">
      <c r="A154" s="106"/>
      <c r="B154" s="146"/>
      <c r="C154" s="65" t="s">
        <v>2</v>
      </c>
      <c r="D154" s="114">
        <v>0.75</v>
      </c>
      <c r="E154" s="208"/>
      <c r="F154" s="114">
        <f>E154*D154</f>
        <v>0</v>
      </c>
      <c r="G154" s="42">
        <v>6</v>
      </c>
      <c r="H154" s="134">
        <f>F154/G154</f>
        <v>0</v>
      </c>
      <c r="I154" s="192" t="str">
        <f>IF(C8="","",H154/$C$8*1000)</f>
        <v/>
      </c>
      <c r="J154" s="117"/>
    </row>
    <row r="155" spans="1:10" s="118" customFormat="1" x14ac:dyDescent="0.2">
      <c r="A155" s="106"/>
      <c r="B155" s="138" t="s">
        <v>371</v>
      </c>
      <c r="C155" s="69"/>
      <c r="D155" s="138"/>
      <c r="E155" s="138"/>
      <c r="F155" s="138"/>
      <c r="G155" s="48"/>
      <c r="H155" s="163">
        <f>H140+H152+H154</f>
        <v>0</v>
      </c>
      <c r="I155" s="109" t="str">
        <f>IF(C8="","",H155/$C$8*1000)</f>
        <v/>
      </c>
      <c r="J155" s="117"/>
    </row>
    <row r="156" spans="1:10" s="118" customFormat="1" x14ac:dyDescent="0.2">
      <c r="A156" s="106"/>
      <c r="B156" s="138" t="s">
        <v>227</v>
      </c>
      <c r="C156" s="69"/>
      <c r="D156" s="138"/>
      <c r="E156" s="138"/>
      <c r="F156" s="138"/>
      <c r="G156" s="48"/>
      <c r="H156" s="163">
        <f>H135+H155</f>
        <v>0</v>
      </c>
      <c r="I156" s="109" t="str">
        <f>IF(C8="","",H156/$C$8*1000)</f>
        <v/>
      </c>
      <c r="J156" s="117"/>
    </row>
    <row r="157" spans="1:10" s="118" customFormat="1" x14ac:dyDescent="0.2">
      <c r="A157" s="106"/>
      <c r="B157" s="82" t="s">
        <v>18</v>
      </c>
      <c r="C157" s="62"/>
      <c r="D157" s="125"/>
      <c r="E157" s="125"/>
      <c r="F157" s="125"/>
      <c r="G157" s="45"/>
      <c r="J157" s="329"/>
    </row>
    <row r="158" spans="1:10" s="118" customFormat="1" x14ac:dyDescent="0.2">
      <c r="A158" s="106"/>
      <c r="B158" s="18" t="s">
        <v>404</v>
      </c>
      <c r="C158" s="65"/>
      <c r="D158" s="114"/>
      <c r="E158" s="114"/>
      <c r="F158" s="114"/>
      <c r="G158" s="42"/>
      <c r="J158" s="329"/>
    </row>
    <row r="159" spans="1:10" s="118" customFormat="1" ht="13.5" thickBot="1" x14ac:dyDescent="0.25">
      <c r="A159" s="106" t="s">
        <v>140</v>
      </c>
      <c r="B159" s="143" t="s">
        <v>22</v>
      </c>
      <c r="C159" s="75"/>
      <c r="D159" s="167"/>
      <c r="E159" s="120"/>
      <c r="F159" s="120"/>
      <c r="G159" s="56"/>
      <c r="H159" s="168"/>
      <c r="I159" s="116"/>
      <c r="J159" s="329"/>
    </row>
    <row r="160" spans="1:10" s="118" customFormat="1" x14ac:dyDescent="0.2">
      <c r="A160" s="106"/>
      <c r="B160" s="5" t="s">
        <v>109</v>
      </c>
      <c r="C160" s="63" t="s">
        <v>3</v>
      </c>
      <c r="D160" s="135">
        <v>0.2</v>
      </c>
      <c r="E160" s="126"/>
      <c r="F160" s="125">
        <f>E160*D160</f>
        <v>0</v>
      </c>
      <c r="G160" s="47">
        <v>0.4</v>
      </c>
      <c r="H160" s="127"/>
      <c r="I160" s="116"/>
      <c r="J160" s="329"/>
    </row>
    <row r="161" spans="1:10" s="118" customFormat="1" x14ac:dyDescent="0.2">
      <c r="A161" s="106"/>
      <c r="B161" s="5" t="s">
        <v>199</v>
      </c>
      <c r="C161" s="63" t="s">
        <v>3</v>
      </c>
      <c r="D161" s="135">
        <v>0.32</v>
      </c>
      <c r="E161" s="128"/>
      <c r="F161" s="125">
        <f>E161*D161</f>
        <v>0</v>
      </c>
      <c r="G161" s="47">
        <v>0.4</v>
      </c>
      <c r="H161" s="127"/>
      <c r="I161" s="116"/>
      <c r="J161" s="329"/>
    </row>
    <row r="162" spans="1:10" s="118" customFormat="1" ht="13.5" thickBot="1" x14ac:dyDescent="0.25">
      <c r="A162" s="106"/>
      <c r="B162" s="5" t="s">
        <v>198</v>
      </c>
      <c r="C162" s="63" t="s">
        <v>3</v>
      </c>
      <c r="D162" s="135">
        <v>0.8</v>
      </c>
      <c r="E162" s="129"/>
      <c r="F162" s="125">
        <f>E162*D162</f>
        <v>0</v>
      </c>
      <c r="G162" s="47">
        <v>0.4</v>
      </c>
      <c r="H162" s="127"/>
      <c r="I162" s="116"/>
      <c r="J162" s="329"/>
    </row>
    <row r="163" spans="1:10" s="118" customFormat="1" x14ac:dyDescent="0.2">
      <c r="A163" s="106"/>
      <c r="B163" s="132" t="s">
        <v>282</v>
      </c>
      <c r="C163" s="67"/>
      <c r="D163" s="6"/>
      <c r="E163" s="6"/>
      <c r="F163" s="6">
        <f>SUM(F160:F162)</f>
        <v>0</v>
      </c>
      <c r="G163" s="46">
        <v>0.4</v>
      </c>
      <c r="H163" s="134">
        <f>F163/G163</f>
        <v>0</v>
      </c>
      <c r="I163" s="192" t="str">
        <f>IF(C8="","",H163/$C$8*1000)</f>
        <v/>
      </c>
      <c r="J163" s="117"/>
    </row>
    <row r="164" spans="1:10" s="118" customFormat="1" ht="13.5" thickBot="1" x14ac:dyDescent="0.25">
      <c r="A164" s="106" t="s">
        <v>141</v>
      </c>
      <c r="B164" s="161" t="s">
        <v>23</v>
      </c>
      <c r="C164" s="63"/>
      <c r="D164" s="135"/>
      <c r="E164" s="135"/>
      <c r="F164" s="135"/>
      <c r="G164" s="47"/>
      <c r="H164" s="137"/>
      <c r="I164" s="116"/>
      <c r="J164" s="329"/>
    </row>
    <row r="165" spans="1:10" s="118" customFormat="1" x14ac:dyDescent="0.2">
      <c r="A165" s="106"/>
      <c r="B165" s="5" t="s">
        <v>70</v>
      </c>
      <c r="C165" s="62" t="s">
        <v>3</v>
      </c>
      <c r="D165" s="125">
        <v>0.1</v>
      </c>
      <c r="E165" s="126"/>
      <c r="F165" s="125">
        <f>E165*D165</f>
        <v>0</v>
      </c>
      <c r="G165" s="45">
        <v>0.4</v>
      </c>
      <c r="H165" s="127"/>
      <c r="I165" s="116"/>
      <c r="J165" s="329"/>
    </row>
    <row r="166" spans="1:10" s="118" customFormat="1" x14ac:dyDescent="0.2">
      <c r="A166" s="106"/>
      <c r="B166" s="5" t="s">
        <v>197</v>
      </c>
      <c r="C166" s="63" t="s">
        <v>3</v>
      </c>
      <c r="D166" s="135">
        <v>0.4</v>
      </c>
      <c r="E166" s="128"/>
      <c r="F166" s="125">
        <f>E166*D166</f>
        <v>0</v>
      </c>
      <c r="G166" s="47">
        <v>0.4</v>
      </c>
      <c r="H166" s="127"/>
      <c r="I166" s="116"/>
      <c r="J166" s="329"/>
    </row>
    <row r="167" spans="1:10" s="118" customFormat="1" ht="13.5" thickBot="1" x14ac:dyDescent="0.25">
      <c r="A167" s="106"/>
      <c r="B167" s="5" t="s">
        <v>196</v>
      </c>
      <c r="C167" s="63" t="s">
        <v>3</v>
      </c>
      <c r="D167" s="135">
        <v>0.8</v>
      </c>
      <c r="E167" s="129"/>
      <c r="F167" s="125">
        <f>E167*D167</f>
        <v>0</v>
      </c>
      <c r="G167" s="47">
        <v>0.4</v>
      </c>
      <c r="H167" s="127"/>
      <c r="I167" s="116"/>
      <c r="J167" s="329"/>
    </row>
    <row r="168" spans="1:10" s="118" customFormat="1" x14ac:dyDescent="0.2">
      <c r="A168" s="106"/>
      <c r="B168" s="158" t="s">
        <v>283</v>
      </c>
      <c r="C168" s="70"/>
      <c r="D168" s="159"/>
      <c r="E168" s="159"/>
      <c r="F168" s="159">
        <f>SUM(F165:F167)</f>
        <v>0</v>
      </c>
      <c r="G168" s="53">
        <v>0.4</v>
      </c>
      <c r="H168" s="169">
        <f>F168/G168</f>
        <v>0</v>
      </c>
      <c r="I168" s="192" t="str">
        <f>IF(C8="","",H168/$C$8*1000)</f>
        <v/>
      </c>
      <c r="J168" s="117"/>
    </row>
    <row r="169" spans="1:10" s="118" customFormat="1" ht="13.5" thickBot="1" x14ac:dyDescent="0.25">
      <c r="A169" s="106" t="s">
        <v>142</v>
      </c>
      <c r="B169" s="139" t="s">
        <v>24</v>
      </c>
      <c r="C169" s="64"/>
      <c r="D169" s="140"/>
      <c r="E169" s="140"/>
      <c r="F169" s="140"/>
      <c r="G169" s="49"/>
      <c r="H169" s="170"/>
      <c r="I169" s="116"/>
      <c r="J169" s="329"/>
    </row>
    <row r="170" spans="1:10" s="118" customFormat="1" ht="13.5" thickBot="1" x14ac:dyDescent="0.25">
      <c r="A170" s="106"/>
      <c r="B170" s="124"/>
      <c r="C170" s="63" t="s">
        <v>3</v>
      </c>
      <c r="D170" s="135">
        <v>0.2</v>
      </c>
      <c r="E170" s="147"/>
      <c r="F170" s="19">
        <f>E170*D170</f>
        <v>0</v>
      </c>
      <c r="G170" s="47">
        <v>1.2</v>
      </c>
      <c r="H170" s="169">
        <f>F170/G170</f>
        <v>0</v>
      </c>
      <c r="I170" s="192" t="str">
        <f>IF(C8="","",H170/$C$8*1000)</f>
        <v/>
      </c>
      <c r="J170" s="117"/>
    </row>
    <row r="171" spans="1:10" s="118" customFormat="1" x14ac:dyDescent="0.2">
      <c r="A171" s="106"/>
      <c r="B171" s="148" t="s">
        <v>370</v>
      </c>
      <c r="C171" s="71"/>
      <c r="D171" s="148"/>
      <c r="E171" s="138"/>
      <c r="F171" s="148"/>
      <c r="G171" s="50"/>
      <c r="H171" s="20">
        <f>H163+H168+H170</f>
        <v>0</v>
      </c>
      <c r="I171" s="109" t="str">
        <f>IF(C8="","",H171/$C$8*1000)</f>
        <v/>
      </c>
      <c r="J171" s="117"/>
    </row>
    <row r="172" spans="1:10" s="118" customFormat="1" x14ac:dyDescent="0.2">
      <c r="A172" s="106"/>
      <c r="B172" s="10" t="s">
        <v>405</v>
      </c>
      <c r="C172" s="63"/>
      <c r="D172" s="135"/>
      <c r="E172" s="135"/>
      <c r="F172" s="135"/>
      <c r="G172" s="47"/>
      <c r="H172" s="9"/>
      <c r="I172" s="117"/>
      <c r="J172" s="329"/>
    </row>
    <row r="173" spans="1:10" s="118" customFormat="1" ht="13.5" thickBot="1" x14ac:dyDescent="0.25">
      <c r="A173" s="106" t="s">
        <v>138</v>
      </c>
      <c r="B173" s="161" t="s">
        <v>19</v>
      </c>
      <c r="C173" s="64"/>
      <c r="D173" s="140"/>
      <c r="E173" s="140"/>
      <c r="F173" s="140"/>
      <c r="G173" s="49"/>
      <c r="H173" s="166"/>
      <c r="J173" s="329"/>
    </row>
    <row r="174" spans="1:10" s="118" customFormat="1" x14ac:dyDescent="0.2">
      <c r="A174" s="106"/>
      <c r="B174" s="143"/>
      <c r="C174" s="62" t="s">
        <v>2</v>
      </c>
      <c r="D174" s="125">
        <v>0.5</v>
      </c>
      <c r="E174" s="126"/>
      <c r="F174" s="125">
        <f>E174*D174</f>
        <v>0</v>
      </c>
      <c r="G174" s="45">
        <v>4</v>
      </c>
      <c r="H174" s="127"/>
      <c r="I174" s="116"/>
      <c r="J174" s="329"/>
    </row>
    <row r="175" spans="1:10" s="118" customFormat="1" x14ac:dyDescent="0.2">
      <c r="A175" s="106"/>
      <c r="B175" s="143"/>
      <c r="C175" s="62" t="s">
        <v>2</v>
      </c>
      <c r="D175" s="125">
        <v>1</v>
      </c>
      <c r="E175" s="128"/>
      <c r="F175" s="125">
        <f>E175*D175</f>
        <v>0</v>
      </c>
      <c r="G175" s="45">
        <v>4</v>
      </c>
      <c r="H175" s="127"/>
      <c r="I175" s="116"/>
      <c r="J175" s="329"/>
    </row>
    <row r="176" spans="1:10" s="118" customFormat="1" ht="13.5" thickBot="1" x14ac:dyDescent="0.25">
      <c r="A176" s="106"/>
      <c r="B176" s="143"/>
      <c r="C176" s="62" t="s">
        <v>2</v>
      </c>
      <c r="D176" s="125">
        <v>2</v>
      </c>
      <c r="E176" s="129"/>
      <c r="F176" s="125">
        <f>E176*D176</f>
        <v>0</v>
      </c>
      <c r="G176" s="45">
        <v>4</v>
      </c>
      <c r="H176" s="127"/>
      <c r="I176" s="116"/>
      <c r="J176" s="329"/>
    </row>
    <row r="177" spans="1:11" s="118" customFormat="1" x14ac:dyDescent="0.2">
      <c r="A177" s="106"/>
      <c r="B177" s="132" t="s">
        <v>284</v>
      </c>
      <c r="C177" s="67"/>
      <c r="D177" s="6"/>
      <c r="E177" s="6"/>
      <c r="F177" s="6">
        <f>SUM(F174:F176)</f>
        <v>0</v>
      </c>
      <c r="G177" s="46">
        <v>4</v>
      </c>
      <c r="H177" s="134">
        <f>F177/G177</f>
        <v>0</v>
      </c>
      <c r="I177" s="192" t="str">
        <f>IF(C8="","",H177/$C$8*1000)</f>
        <v/>
      </c>
      <c r="J177" s="117"/>
    </row>
    <row r="178" spans="1:11" s="118" customFormat="1" ht="13.5" thickBot="1" x14ac:dyDescent="0.25">
      <c r="A178" s="106" t="s">
        <v>139</v>
      </c>
      <c r="B178" s="161" t="s">
        <v>21</v>
      </c>
      <c r="C178" s="68"/>
      <c r="D178" s="31"/>
      <c r="E178" s="31"/>
      <c r="F178" s="31"/>
      <c r="G178" s="43"/>
      <c r="H178" s="32"/>
      <c r="I178" s="116"/>
      <c r="J178" s="329"/>
    </row>
    <row r="179" spans="1:11" s="118" customFormat="1" x14ac:dyDescent="0.2">
      <c r="A179" s="106"/>
      <c r="B179" s="143"/>
      <c r="C179" s="62" t="s">
        <v>2</v>
      </c>
      <c r="D179" s="125">
        <v>0.25</v>
      </c>
      <c r="E179" s="126"/>
      <c r="F179" s="125">
        <f>E179*D179</f>
        <v>0</v>
      </c>
      <c r="G179" s="45">
        <v>2</v>
      </c>
      <c r="H179" s="127"/>
      <c r="I179" s="116"/>
      <c r="J179" s="329"/>
    </row>
    <row r="180" spans="1:11" s="118" customFormat="1" x14ac:dyDescent="0.2">
      <c r="A180" s="106"/>
      <c r="B180" s="143"/>
      <c r="C180" s="62" t="s">
        <v>2</v>
      </c>
      <c r="D180" s="125">
        <v>0.5</v>
      </c>
      <c r="E180" s="128"/>
      <c r="F180" s="125">
        <f>E180*D180</f>
        <v>0</v>
      </c>
      <c r="G180" s="45">
        <v>2</v>
      </c>
      <c r="H180" s="127"/>
      <c r="I180" s="116"/>
      <c r="J180" s="329"/>
    </row>
    <row r="181" spans="1:11" s="118" customFormat="1" x14ac:dyDescent="0.2">
      <c r="A181" s="106"/>
      <c r="B181" s="143"/>
      <c r="C181" s="62" t="s">
        <v>2</v>
      </c>
      <c r="D181" s="125">
        <v>1</v>
      </c>
      <c r="E181" s="128"/>
      <c r="F181" s="125">
        <f>E181*D181</f>
        <v>0</v>
      </c>
      <c r="G181" s="45">
        <v>2</v>
      </c>
      <c r="H181" s="127"/>
      <c r="I181" s="116"/>
      <c r="J181" s="329"/>
    </row>
    <row r="182" spans="1:11" s="118" customFormat="1" ht="13.5" thickBot="1" x14ac:dyDescent="0.25">
      <c r="A182" s="106"/>
      <c r="B182" s="143"/>
      <c r="C182" s="62" t="s">
        <v>2</v>
      </c>
      <c r="D182" s="125">
        <v>2</v>
      </c>
      <c r="E182" s="129"/>
      <c r="F182" s="125">
        <f>E182*D182</f>
        <v>0</v>
      </c>
      <c r="G182" s="45">
        <v>2</v>
      </c>
      <c r="H182" s="127"/>
      <c r="I182" s="116"/>
      <c r="J182" s="329"/>
    </row>
    <row r="183" spans="1:11" s="118" customFormat="1" x14ac:dyDescent="0.2">
      <c r="A183" s="106"/>
      <c r="B183" s="132" t="s">
        <v>285</v>
      </c>
      <c r="C183" s="67"/>
      <c r="D183" s="6"/>
      <c r="E183" s="6"/>
      <c r="F183" s="6">
        <f>SUM(F179:F182)</f>
        <v>0</v>
      </c>
      <c r="G183" s="46">
        <v>2</v>
      </c>
      <c r="H183" s="134">
        <f>F183/G183</f>
        <v>0</v>
      </c>
      <c r="I183" s="192" t="str">
        <f>IF(C8="","",H183/$C$8*1000)</f>
        <v/>
      </c>
      <c r="J183" s="117"/>
    </row>
    <row r="184" spans="1:11" s="118" customFormat="1" x14ac:dyDescent="0.2">
      <c r="A184" s="106"/>
      <c r="B184" s="148" t="s">
        <v>187</v>
      </c>
      <c r="C184" s="71"/>
      <c r="D184" s="148"/>
      <c r="E184" s="148"/>
      <c r="F184" s="148"/>
      <c r="G184" s="50"/>
      <c r="H184" s="20">
        <f>H177+H183</f>
        <v>0</v>
      </c>
      <c r="I184" s="109" t="str">
        <f>IF(C8="","",H184/$C$8*1000)</f>
        <v/>
      </c>
      <c r="J184" s="117"/>
      <c r="K184" s="145"/>
    </row>
    <row r="185" spans="1:11" s="135" customFormat="1" x14ac:dyDescent="0.2">
      <c r="A185" s="108"/>
      <c r="B185" s="13" t="s">
        <v>410</v>
      </c>
      <c r="C185" s="63"/>
      <c r="G185" s="47"/>
      <c r="H185" s="9"/>
      <c r="I185" s="152"/>
      <c r="J185" s="329"/>
    </row>
    <row r="186" spans="1:11" s="118" customFormat="1" ht="13.5" thickBot="1" x14ac:dyDescent="0.25">
      <c r="A186" s="106" t="s">
        <v>143</v>
      </c>
      <c r="B186" s="161" t="s">
        <v>20</v>
      </c>
      <c r="C186" s="64"/>
      <c r="D186" s="140"/>
      <c r="E186" s="140"/>
      <c r="F186" s="140"/>
      <c r="G186" s="49"/>
      <c r="H186" s="141"/>
      <c r="I186" s="117"/>
      <c r="J186" s="329"/>
    </row>
    <row r="187" spans="1:11" s="118" customFormat="1" x14ac:dyDescent="0.2">
      <c r="A187" s="106"/>
      <c r="B187" s="143"/>
      <c r="C187" s="62" t="s">
        <v>2</v>
      </c>
      <c r="D187" s="125">
        <v>0.25</v>
      </c>
      <c r="E187" s="126"/>
      <c r="F187" s="125">
        <f>E187*D187</f>
        <v>0</v>
      </c>
      <c r="G187" s="45">
        <v>4</v>
      </c>
      <c r="H187" s="127"/>
      <c r="I187" s="116"/>
      <c r="J187" s="329"/>
    </row>
    <row r="188" spans="1:11" s="118" customFormat="1" x14ac:dyDescent="0.2">
      <c r="A188" s="106"/>
      <c r="B188" s="143"/>
      <c r="C188" s="62" t="s">
        <v>2</v>
      </c>
      <c r="D188" s="125">
        <v>0.5</v>
      </c>
      <c r="E188" s="128"/>
      <c r="F188" s="125">
        <f>E188*D188</f>
        <v>0</v>
      </c>
      <c r="G188" s="45">
        <v>4</v>
      </c>
      <c r="H188" s="127"/>
      <c r="I188" s="116"/>
      <c r="J188" s="329"/>
    </row>
    <row r="189" spans="1:11" s="118" customFormat="1" x14ac:dyDescent="0.2">
      <c r="A189" s="106"/>
      <c r="B189" s="143"/>
      <c r="C189" s="62" t="s">
        <v>2</v>
      </c>
      <c r="D189" s="125">
        <v>1</v>
      </c>
      <c r="E189" s="128"/>
      <c r="F189" s="125">
        <f>E189*D189</f>
        <v>0</v>
      </c>
      <c r="G189" s="45">
        <v>4</v>
      </c>
      <c r="H189" s="127"/>
      <c r="I189" s="116"/>
      <c r="J189" s="329"/>
    </row>
    <row r="190" spans="1:11" s="118" customFormat="1" ht="13.5" thickBot="1" x14ac:dyDescent="0.25">
      <c r="A190" s="106"/>
      <c r="B190" s="143"/>
      <c r="C190" s="62" t="s">
        <v>2</v>
      </c>
      <c r="D190" s="125">
        <v>2</v>
      </c>
      <c r="E190" s="129"/>
      <c r="F190" s="125">
        <f>E190*D190</f>
        <v>0</v>
      </c>
      <c r="G190" s="45">
        <v>4</v>
      </c>
      <c r="H190" s="127"/>
      <c r="I190" s="116"/>
      <c r="J190" s="329"/>
    </row>
    <row r="191" spans="1:11" s="118" customFormat="1" x14ac:dyDescent="0.2">
      <c r="A191" s="106"/>
      <c r="B191" s="132" t="s">
        <v>286</v>
      </c>
      <c r="C191" s="67"/>
      <c r="D191" s="6"/>
      <c r="E191" s="6"/>
      <c r="F191" s="6">
        <f>SUM(F187:F190)</f>
        <v>0</v>
      </c>
      <c r="G191" s="46">
        <v>4</v>
      </c>
      <c r="H191" s="134">
        <f>F191/G191</f>
        <v>0</v>
      </c>
      <c r="I191" s="192" t="str">
        <f>IF(C8="","",H191/$C$8*1000)</f>
        <v/>
      </c>
      <c r="J191" s="117"/>
    </row>
    <row r="192" spans="1:11" s="145" customFormat="1" ht="13.5" thickBot="1" x14ac:dyDescent="0.25">
      <c r="A192" s="107" t="s">
        <v>686</v>
      </c>
      <c r="B192" s="398" t="s">
        <v>687</v>
      </c>
      <c r="C192" s="68"/>
      <c r="D192" s="399"/>
      <c r="E192" s="31"/>
      <c r="F192" s="31"/>
      <c r="G192" s="43"/>
      <c r="H192" s="32"/>
      <c r="I192" s="154"/>
      <c r="J192" s="329"/>
    </row>
    <row r="193" spans="1:10" s="145" customFormat="1" ht="13.5" thickBot="1" x14ac:dyDescent="0.25">
      <c r="A193" s="107"/>
      <c r="B193" s="330" t="s">
        <v>688</v>
      </c>
      <c r="C193" s="66" t="s">
        <v>2</v>
      </c>
      <c r="D193" s="29">
        <v>2</v>
      </c>
      <c r="E193" s="147"/>
      <c r="F193" s="29">
        <f>E193*D193</f>
        <v>0</v>
      </c>
      <c r="G193" s="51">
        <v>6</v>
      </c>
      <c r="H193" s="24">
        <f>F193/G193</f>
        <v>0</v>
      </c>
      <c r="I193" s="192" t="str">
        <f>IF($C$8="","",H193/$C$8*1000)</f>
        <v/>
      </c>
      <c r="J193" s="117"/>
    </row>
    <row r="194" spans="1:10" s="118" customFormat="1" ht="13.5" thickBot="1" x14ac:dyDescent="0.25">
      <c r="A194" s="106" t="s">
        <v>144</v>
      </c>
      <c r="B194" s="161" t="s">
        <v>25</v>
      </c>
      <c r="C194" s="64"/>
      <c r="D194" s="140"/>
      <c r="E194" s="140"/>
      <c r="F194" s="140"/>
      <c r="G194" s="49"/>
      <c r="H194" s="21"/>
      <c r="I194" s="152"/>
      <c r="J194" s="329"/>
    </row>
    <row r="195" spans="1:10" s="118" customFormat="1" x14ac:dyDescent="0.2">
      <c r="A195" s="106"/>
      <c r="B195" s="143"/>
      <c r="C195" s="62" t="s">
        <v>2</v>
      </c>
      <c r="D195" s="125">
        <v>0.5</v>
      </c>
      <c r="E195" s="126"/>
      <c r="F195" s="125">
        <f>E195*D195</f>
        <v>0</v>
      </c>
      <c r="G195" s="452">
        <v>4</v>
      </c>
      <c r="H195" s="127"/>
      <c r="I195" s="116"/>
      <c r="J195" s="329"/>
    </row>
    <row r="196" spans="1:10" s="118" customFormat="1" x14ac:dyDescent="0.2">
      <c r="A196" s="106"/>
      <c r="B196" s="143"/>
      <c r="C196" s="62" t="s">
        <v>2</v>
      </c>
      <c r="D196" s="125">
        <v>1</v>
      </c>
      <c r="E196" s="128"/>
      <c r="F196" s="125">
        <f>E196*D196</f>
        <v>0</v>
      </c>
      <c r="G196" s="452">
        <v>4</v>
      </c>
      <c r="H196" s="127"/>
      <c r="I196" s="116"/>
      <c r="J196" s="329"/>
    </row>
    <row r="197" spans="1:10" s="118" customFormat="1" ht="13.5" thickBot="1" x14ac:dyDescent="0.25">
      <c r="A197" s="106"/>
      <c r="B197" s="143"/>
      <c r="C197" s="62" t="s">
        <v>2</v>
      </c>
      <c r="D197" s="125">
        <v>2</v>
      </c>
      <c r="E197" s="129"/>
      <c r="F197" s="125">
        <f>E197*D197</f>
        <v>0</v>
      </c>
      <c r="G197" s="452">
        <v>4</v>
      </c>
      <c r="H197" s="127"/>
      <c r="I197" s="116"/>
      <c r="J197" s="329"/>
    </row>
    <row r="198" spans="1:10" s="118" customFormat="1" x14ac:dyDescent="0.2">
      <c r="A198" s="106"/>
      <c r="B198" s="132" t="s">
        <v>287</v>
      </c>
      <c r="C198" s="67"/>
      <c r="D198" s="6"/>
      <c r="E198" s="6"/>
      <c r="F198" s="6">
        <f>SUM(F195:F197)</f>
        <v>0</v>
      </c>
      <c r="G198" s="454">
        <v>4</v>
      </c>
      <c r="H198" s="134">
        <f>F198/G198</f>
        <v>0</v>
      </c>
      <c r="I198" s="192" t="str">
        <f>IF(C8="","",H198/$C$8*1000)</f>
        <v/>
      </c>
      <c r="J198" s="117"/>
    </row>
    <row r="199" spans="1:10" s="145" customFormat="1" ht="13.5" thickBot="1" x14ac:dyDescent="0.25">
      <c r="A199" s="107" t="s">
        <v>689</v>
      </c>
      <c r="B199" s="398" t="s">
        <v>690</v>
      </c>
      <c r="C199" s="68"/>
      <c r="D199" s="399"/>
      <c r="E199" s="31"/>
      <c r="F199" s="31"/>
      <c r="G199" s="43"/>
      <c r="H199" s="32"/>
      <c r="I199" s="154"/>
      <c r="J199" s="329"/>
    </row>
    <row r="200" spans="1:10" s="145" customFormat="1" ht="13.5" thickBot="1" x14ac:dyDescent="0.25">
      <c r="A200" s="107"/>
      <c r="B200" s="330" t="s">
        <v>691</v>
      </c>
      <c r="C200" s="66" t="s">
        <v>2</v>
      </c>
      <c r="D200" s="29">
        <v>1</v>
      </c>
      <c r="E200" s="147"/>
      <c r="F200" s="29">
        <f>E200*D200</f>
        <v>0</v>
      </c>
      <c r="G200" s="51">
        <v>3</v>
      </c>
      <c r="H200" s="24">
        <f>F200/G200</f>
        <v>0</v>
      </c>
      <c r="I200" s="192" t="str">
        <f>IF($C$8="","",H200/$C$8*1000)</f>
        <v/>
      </c>
      <c r="J200" s="117"/>
    </row>
    <row r="201" spans="1:10" s="118" customFormat="1" x14ac:dyDescent="0.2">
      <c r="A201" s="106"/>
      <c r="B201" s="26" t="s">
        <v>692</v>
      </c>
      <c r="C201" s="69"/>
      <c r="D201" s="83"/>
      <c r="E201" s="138"/>
      <c r="F201" s="138"/>
      <c r="G201" s="48"/>
      <c r="H201" s="163">
        <f>H191+H193+H200+H198</f>
        <v>0</v>
      </c>
      <c r="I201" s="109" t="str">
        <f>IF(C8="","",H201/$C$8*1000)</f>
        <v/>
      </c>
      <c r="J201" s="117"/>
    </row>
    <row r="202" spans="1:10" s="118" customFormat="1" x14ac:dyDescent="0.2">
      <c r="A202" s="106"/>
      <c r="B202" s="26" t="s">
        <v>703</v>
      </c>
      <c r="C202" s="69"/>
      <c r="D202" s="83"/>
      <c r="E202" s="138"/>
      <c r="F202" s="138"/>
      <c r="G202" s="48"/>
      <c r="H202" s="163">
        <f>H184+H201</f>
        <v>0</v>
      </c>
      <c r="I202" s="109" t="str">
        <f>IF(C8="","",H202/$C$8*1000)</f>
        <v/>
      </c>
      <c r="J202" s="117"/>
    </row>
    <row r="203" spans="1:10" s="118" customFormat="1" x14ac:dyDescent="0.2">
      <c r="A203" s="106"/>
      <c r="B203" s="401" t="s">
        <v>693</v>
      </c>
      <c r="C203" s="69"/>
      <c r="D203" s="138"/>
      <c r="E203" s="138"/>
      <c r="F203" s="138"/>
      <c r="G203" s="48"/>
      <c r="H203" s="163">
        <f>H171+H202</f>
        <v>0</v>
      </c>
      <c r="I203" s="109" t="str">
        <f>IF(C8="","",H203/$C$8*1000)</f>
        <v/>
      </c>
      <c r="J203" s="117"/>
    </row>
    <row r="204" spans="1:10" s="145" customFormat="1" x14ac:dyDescent="0.2">
      <c r="A204" s="107"/>
      <c r="B204" s="331" t="s">
        <v>565</v>
      </c>
      <c r="C204" s="61"/>
      <c r="D204" s="120"/>
      <c r="E204" s="120"/>
      <c r="F204" s="120"/>
      <c r="G204" s="44"/>
      <c r="H204" s="328"/>
      <c r="I204" s="154"/>
      <c r="J204" s="329"/>
    </row>
    <row r="205" spans="1:10" s="145" customFormat="1" ht="13.5" thickBot="1" x14ac:dyDescent="0.25">
      <c r="A205" s="107" t="s">
        <v>556</v>
      </c>
      <c r="B205" s="119" t="s">
        <v>557</v>
      </c>
      <c r="C205" s="68"/>
      <c r="D205" s="31"/>
      <c r="E205" s="31"/>
      <c r="F205" s="31"/>
      <c r="G205" s="43"/>
      <c r="H205" s="32"/>
      <c r="I205" s="154"/>
      <c r="J205" s="329"/>
    </row>
    <row r="206" spans="1:10" s="145" customFormat="1" ht="13.5" thickBot="1" x14ac:dyDescent="0.25">
      <c r="A206" s="107"/>
      <c r="B206" s="330" t="s">
        <v>558</v>
      </c>
      <c r="C206" s="66" t="s">
        <v>2</v>
      </c>
      <c r="D206" s="150">
        <v>0.5</v>
      </c>
      <c r="E206" s="147"/>
      <c r="F206" s="29">
        <f>E206*D206</f>
        <v>0</v>
      </c>
      <c r="G206" s="51">
        <v>1.5</v>
      </c>
      <c r="H206" s="24">
        <f>F206/G206</f>
        <v>0</v>
      </c>
      <c r="I206" s="192" t="str">
        <f>IF($C$8="","",H206/$C$8*1000)</f>
        <v/>
      </c>
      <c r="J206" s="117"/>
    </row>
    <row r="207" spans="1:10" s="145" customFormat="1" ht="13.5" thickBot="1" x14ac:dyDescent="0.25">
      <c r="A207" s="107" t="s">
        <v>530</v>
      </c>
      <c r="B207" s="119" t="s">
        <v>531</v>
      </c>
      <c r="C207" s="68"/>
      <c r="D207" s="31"/>
      <c r="E207" s="31"/>
      <c r="F207" s="31"/>
      <c r="G207" s="43"/>
      <c r="H207" s="32"/>
      <c r="I207" s="154"/>
      <c r="J207" s="329"/>
    </row>
    <row r="208" spans="1:10" s="145" customFormat="1" x14ac:dyDescent="0.2">
      <c r="A208" s="107"/>
      <c r="B208" s="5" t="s">
        <v>532</v>
      </c>
      <c r="C208" s="63" t="s">
        <v>2</v>
      </c>
      <c r="D208" s="135">
        <v>0.6</v>
      </c>
      <c r="E208" s="126"/>
      <c r="F208" s="284">
        <f>E208*D208</f>
        <v>0</v>
      </c>
      <c r="G208" s="47">
        <v>1.2</v>
      </c>
      <c r="H208" s="419">
        <f>F208/G208</f>
        <v>0</v>
      </c>
      <c r="I208" s="192" t="str">
        <f>IF($C$8="","",H208/$C$8*1000)</f>
        <v/>
      </c>
      <c r="J208" s="117"/>
    </row>
    <row r="209" spans="1:10" s="145" customFormat="1" ht="13.5" thickBot="1" x14ac:dyDescent="0.25">
      <c r="A209" s="107" t="s">
        <v>718</v>
      </c>
      <c r="B209" s="39" t="s">
        <v>717</v>
      </c>
      <c r="C209" s="421"/>
      <c r="D209" s="422"/>
      <c r="E209" s="439"/>
      <c r="F209" s="422"/>
      <c r="G209" s="422"/>
      <c r="H209" s="423"/>
      <c r="I209" s="192"/>
      <c r="J209" s="117"/>
    </row>
    <row r="210" spans="1:10" s="145" customFormat="1" x14ac:dyDescent="0.2">
      <c r="A210" s="420"/>
      <c r="B210" s="424"/>
      <c r="C210" s="456" t="s">
        <v>2</v>
      </c>
      <c r="D210" s="29">
        <v>1</v>
      </c>
      <c r="E210" s="478"/>
      <c r="F210" s="29">
        <f>E210*D210</f>
        <v>0</v>
      </c>
      <c r="G210" s="455">
        <v>6</v>
      </c>
      <c r="H210" s="24">
        <f>F210/G210</f>
        <v>0</v>
      </c>
      <c r="I210" s="192" t="str">
        <f>IF($C$8="","",H210/$C$8*1000)</f>
        <v/>
      </c>
      <c r="J210" s="117"/>
    </row>
    <row r="211" spans="1:10" x14ac:dyDescent="0.2">
      <c r="A211" s="106"/>
      <c r="B211" s="354" t="s">
        <v>719</v>
      </c>
      <c r="C211" s="353"/>
      <c r="D211" s="173"/>
      <c r="E211" s="173"/>
      <c r="F211" s="354"/>
      <c r="G211" s="355"/>
      <c r="H211" s="356">
        <f>SUM(H206:H210)</f>
        <v>0</v>
      </c>
      <c r="I211" s="109" t="str">
        <f>IF($C$8="","",H211/$C$8*1000)</f>
        <v/>
      </c>
      <c r="J211" s="117"/>
    </row>
    <row r="212" spans="1:10" s="118" customFormat="1" x14ac:dyDescent="0.2">
      <c r="A212" s="106"/>
      <c r="B212" s="138" t="s">
        <v>481</v>
      </c>
      <c r="C212" s="69"/>
      <c r="D212" s="138"/>
      <c r="E212" s="138"/>
      <c r="F212" s="138"/>
      <c r="G212" s="48"/>
      <c r="H212" s="163">
        <f>H156+H203+H206+H208+H210</f>
        <v>0</v>
      </c>
      <c r="I212" s="109" t="str">
        <f>IF($C$8="","",H212/$C$8*1000)</f>
        <v/>
      </c>
      <c r="J212" s="117"/>
    </row>
    <row r="213" spans="1:10" s="145" customFormat="1" x14ac:dyDescent="0.2">
      <c r="A213" s="107"/>
      <c r="B213" s="135"/>
      <c r="C213" s="63"/>
      <c r="D213" s="135"/>
      <c r="E213" s="135"/>
      <c r="F213" s="135"/>
      <c r="G213" s="47"/>
      <c r="H213" s="152"/>
      <c r="I213" s="117"/>
      <c r="J213" s="329"/>
    </row>
    <row r="214" spans="1:10" s="118" customFormat="1" x14ac:dyDescent="0.2">
      <c r="A214" s="106" t="s">
        <v>88</v>
      </c>
      <c r="B214" s="3" t="s">
        <v>87</v>
      </c>
      <c r="C214" s="60"/>
      <c r="G214" s="41"/>
      <c r="H214" s="116"/>
      <c r="I214" s="116"/>
      <c r="J214" s="329"/>
    </row>
    <row r="215" spans="1:10" s="118" customFormat="1" ht="13.5" thickBot="1" x14ac:dyDescent="0.25">
      <c r="A215" s="106" t="s">
        <v>145</v>
      </c>
      <c r="B215" s="161" t="s">
        <v>26</v>
      </c>
      <c r="C215" s="64"/>
      <c r="D215" s="140"/>
      <c r="E215" s="140"/>
      <c r="F215" s="140"/>
      <c r="G215" s="49"/>
      <c r="H215" s="141"/>
      <c r="I215" s="116"/>
      <c r="J215" s="329"/>
    </row>
    <row r="216" spans="1:10" s="118" customFormat="1" x14ac:dyDescent="0.2">
      <c r="A216" s="106"/>
      <c r="B216" s="143"/>
      <c r="C216" s="62" t="s">
        <v>2</v>
      </c>
      <c r="D216" s="125">
        <v>0.25</v>
      </c>
      <c r="E216" s="438"/>
      <c r="F216" s="125">
        <f>E216*D216</f>
        <v>0</v>
      </c>
      <c r="G216" s="45">
        <v>2</v>
      </c>
      <c r="H216" s="127"/>
      <c r="I216" s="116"/>
      <c r="J216" s="329"/>
    </row>
    <row r="217" spans="1:10" s="118" customFormat="1" ht="13.5" thickBot="1" x14ac:dyDescent="0.25">
      <c r="A217" s="106"/>
      <c r="B217" s="143"/>
      <c r="C217" s="62" t="s">
        <v>2</v>
      </c>
      <c r="D217" s="125">
        <v>0.5</v>
      </c>
      <c r="E217" s="129"/>
      <c r="F217" s="125">
        <f>E217*D217</f>
        <v>0</v>
      </c>
      <c r="G217" s="45">
        <v>2</v>
      </c>
      <c r="H217" s="127"/>
      <c r="I217" s="116"/>
      <c r="J217" s="329"/>
    </row>
    <row r="218" spans="1:10" s="118" customFormat="1" x14ac:dyDescent="0.2">
      <c r="A218" s="106"/>
      <c r="B218" s="132" t="s">
        <v>480</v>
      </c>
      <c r="C218" s="67"/>
      <c r="D218" s="6"/>
      <c r="E218" s="6"/>
      <c r="F218" s="6">
        <f>SUM(F216:F217)</f>
        <v>0</v>
      </c>
      <c r="G218" s="46">
        <v>2</v>
      </c>
      <c r="H218" s="134">
        <f>F218/G218</f>
        <v>0</v>
      </c>
      <c r="I218" s="192" t="str">
        <f>IF($C$8="","",H218/$C$8*1000)</f>
        <v/>
      </c>
      <c r="J218" s="117"/>
    </row>
    <row r="219" spans="1:10" s="118" customFormat="1" ht="13.5" thickBot="1" x14ac:dyDescent="0.25">
      <c r="A219" s="106" t="s">
        <v>146</v>
      </c>
      <c r="B219" s="139" t="s">
        <v>563</v>
      </c>
      <c r="C219" s="64"/>
      <c r="D219" s="140"/>
      <c r="E219" s="140"/>
      <c r="F219" s="140"/>
      <c r="G219" s="49"/>
      <c r="H219" s="141"/>
      <c r="I219" s="117"/>
      <c r="J219" s="329"/>
    </row>
    <row r="220" spans="1:10" s="118" customFormat="1" x14ac:dyDescent="0.2">
      <c r="A220" s="106"/>
      <c r="B220" s="124"/>
      <c r="C220" s="62" t="s">
        <v>2</v>
      </c>
      <c r="D220" s="125">
        <v>0.5</v>
      </c>
      <c r="E220" s="126"/>
      <c r="F220" s="19">
        <f>E220*D220</f>
        <v>0</v>
      </c>
      <c r="G220" s="453">
        <v>3</v>
      </c>
      <c r="H220" s="137"/>
      <c r="I220" s="117"/>
      <c r="J220" s="329"/>
    </row>
    <row r="221" spans="1:10" s="118" customFormat="1" ht="13.5" thickBot="1" x14ac:dyDescent="0.25">
      <c r="A221" s="106"/>
      <c r="B221" s="143"/>
      <c r="C221" s="63" t="s">
        <v>2</v>
      </c>
      <c r="D221" s="135">
        <v>1</v>
      </c>
      <c r="E221" s="129"/>
      <c r="F221" s="19">
        <f>E221*D221</f>
        <v>0</v>
      </c>
      <c r="G221" s="453">
        <v>3</v>
      </c>
      <c r="H221" s="316"/>
      <c r="I221" s="25"/>
      <c r="J221" s="117"/>
    </row>
    <row r="222" spans="1:10" s="118" customFormat="1" x14ac:dyDescent="0.2">
      <c r="A222" s="106"/>
      <c r="B222" s="132" t="s">
        <v>562</v>
      </c>
      <c r="C222" s="67"/>
      <c r="D222" s="6"/>
      <c r="E222" s="156"/>
      <c r="F222" s="317">
        <f>SUM(F220:F221)</f>
        <v>0</v>
      </c>
      <c r="G222" s="454">
        <v>3</v>
      </c>
      <c r="H222" s="134">
        <f>F222/G222</f>
        <v>0</v>
      </c>
      <c r="I222" s="192" t="str">
        <f>IF($C$8="","",H222/$C$8*1000)</f>
        <v/>
      </c>
      <c r="J222" s="117"/>
    </row>
    <row r="223" spans="1:10" s="118" customFormat="1" x14ac:dyDescent="0.2">
      <c r="A223" s="106"/>
      <c r="B223" s="22" t="s">
        <v>733</v>
      </c>
      <c r="C223" s="22"/>
      <c r="D223" s="22"/>
      <c r="E223" s="22"/>
      <c r="F223" s="22"/>
      <c r="G223" s="22"/>
      <c r="H223" s="20">
        <f>H218+H222</f>
        <v>0</v>
      </c>
      <c r="I223" s="445" t="str">
        <f>IF($C$8="","",H223/$C$8*1000)</f>
        <v/>
      </c>
      <c r="J223" s="117"/>
    </row>
    <row r="224" spans="1:10" s="118" customFormat="1" ht="13.5" thickBot="1" x14ac:dyDescent="0.25">
      <c r="A224" s="106" t="s">
        <v>147</v>
      </c>
      <c r="B224" s="139" t="s">
        <v>564</v>
      </c>
      <c r="C224" s="64"/>
      <c r="D224" s="140"/>
      <c r="E224" s="31"/>
      <c r="F224" s="34"/>
      <c r="G224" s="49"/>
      <c r="H224" s="35"/>
      <c r="I224" s="25"/>
      <c r="J224" s="329"/>
    </row>
    <row r="225" spans="1:10" s="118" customFormat="1" ht="13.5" thickBot="1" x14ac:dyDescent="0.25">
      <c r="A225" s="106"/>
      <c r="B225" s="146"/>
      <c r="C225" s="66" t="s">
        <v>2</v>
      </c>
      <c r="D225" s="150">
        <v>1</v>
      </c>
      <c r="E225" s="147"/>
      <c r="F225" s="23">
        <f>E225*D225</f>
        <v>0</v>
      </c>
      <c r="G225" s="51">
        <v>1</v>
      </c>
      <c r="H225" s="24">
        <f>F225/G225</f>
        <v>0</v>
      </c>
      <c r="I225" s="200" t="str">
        <f>IF($C$8="","",H225/$C$8*1000)</f>
        <v/>
      </c>
      <c r="J225" s="117"/>
    </row>
    <row r="226" spans="1:10" s="118" customFormat="1" x14ac:dyDescent="0.2">
      <c r="A226" s="106"/>
      <c r="B226" s="446" t="s">
        <v>731</v>
      </c>
      <c r="C226" s="449"/>
      <c r="D226" s="448"/>
      <c r="E226" s="520"/>
      <c r="F226" s="448"/>
      <c r="G226" s="448"/>
      <c r="H226" s="447">
        <f>H218+H222+H225</f>
        <v>0</v>
      </c>
      <c r="I226" s="445" t="str">
        <f>IF($C$8="","",H226/$C$8*1000)</f>
        <v/>
      </c>
      <c r="J226" s="117"/>
    </row>
    <row r="227" spans="1:10" s="118" customFormat="1" ht="13.5" thickBot="1" x14ac:dyDescent="0.25">
      <c r="A227" s="106" t="s">
        <v>727</v>
      </c>
      <c r="B227" s="39" t="s">
        <v>738</v>
      </c>
      <c r="C227" s="421"/>
      <c r="D227" s="422"/>
      <c r="E227" s="422"/>
      <c r="F227" s="422"/>
      <c r="G227" s="422"/>
      <c r="H227" s="440"/>
      <c r="I227" s="200"/>
      <c r="J227" s="117"/>
    </row>
    <row r="228" spans="1:10" s="118" customFormat="1" ht="13.5" thickBot="1" x14ac:dyDescent="0.25">
      <c r="A228" s="106"/>
      <c r="B228" s="17"/>
      <c r="C228" s="457" t="s">
        <v>2</v>
      </c>
      <c r="D228" s="284">
        <v>0.5</v>
      </c>
      <c r="E228" s="515"/>
      <c r="F228" s="284">
        <f>D228*E228</f>
        <v>0</v>
      </c>
      <c r="G228" s="453">
        <v>2</v>
      </c>
      <c r="H228" s="437"/>
      <c r="I228" s="200"/>
      <c r="J228" s="117"/>
    </row>
    <row r="229" spans="1:10" s="118" customFormat="1" x14ac:dyDescent="0.2">
      <c r="A229" s="106"/>
      <c r="B229" s="132"/>
      <c r="C229" s="461"/>
      <c r="D229" s="6"/>
      <c r="E229" s="412"/>
      <c r="F229" s="317">
        <f>F228</f>
        <v>0</v>
      </c>
      <c r="G229" s="462">
        <v>2</v>
      </c>
      <c r="H229" s="463">
        <f>F229/G229</f>
        <v>0</v>
      </c>
      <c r="I229" s="200" t="str">
        <f>IF($C$8="","",H229/$C$8*1000)</f>
        <v/>
      </c>
      <c r="J229" s="117"/>
    </row>
    <row r="230" spans="1:10" s="118" customFormat="1" ht="13.5" thickBot="1" x14ac:dyDescent="0.25">
      <c r="A230" s="106" t="s">
        <v>729</v>
      </c>
      <c r="B230" s="39" t="s">
        <v>728</v>
      </c>
      <c r="C230" s="458"/>
      <c r="D230" s="422"/>
      <c r="E230" s="439"/>
      <c r="F230" s="422"/>
      <c r="G230" s="459"/>
      <c r="H230" s="440"/>
      <c r="I230" s="200"/>
      <c r="J230" s="117"/>
    </row>
    <row r="231" spans="1:10" s="118" customFormat="1" ht="13.5" thickBot="1" x14ac:dyDescent="0.25">
      <c r="A231" s="426"/>
      <c r="B231" s="429"/>
      <c r="C231" s="457" t="s">
        <v>2</v>
      </c>
      <c r="D231" s="284">
        <v>1</v>
      </c>
      <c r="E231" s="515"/>
      <c r="F231" s="284">
        <f>D231*E231</f>
        <v>0</v>
      </c>
      <c r="G231" s="453">
        <v>3</v>
      </c>
      <c r="H231" s="437"/>
      <c r="I231" s="200"/>
      <c r="J231" s="117"/>
    </row>
    <row r="232" spans="1:10" s="118" customFormat="1" x14ac:dyDescent="0.2">
      <c r="A232" s="426"/>
      <c r="B232" s="441"/>
      <c r="C232" s="442"/>
      <c r="D232" s="412"/>
      <c r="E232" s="443"/>
      <c r="F232" s="317">
        <f>F231</f>
        <v>0</v>
      </c>
      <c r="G232" s="454">
        <f>G231</f>
        <v>3</v>
      </c>
      <c r="H232" s="8">
        <f>F232/G232</f>
        <v>0</v>
      </c>
      <c r="I232" s="200" t="str">
        <f>IF($C$8="","",H232/$C$8*1000)</f>
        <v/>
      </c>
      <c r="J232" s="117"/>
    </row>
    <row r="233" spans="1:10" s="118" customFormat="1" x14ac:dyDescent="0.2">
      <c r="A233" s="106"/>
      <c r="B233" s="446" t="s">
        <v>732</v>
      </c>
      <c r="C233" s="460"/>
      <c r="D233" s="446"/>
      <c r="E233" s="516"/>
      <c r="F233" s="446"/>
      <c r="G233" s="446"/>
      <c r="H233" s="447">
        <f>H229+H232</f>
        <v>0</v>
      </c>
      <c r="I233" s="445" t="str">
        <f>IF($C$8="","",H233/$C$8*1000)</f>
        <v/>
      </c>
      <c r="J233" s="117"/>
    </row>
    <row r="234" spans="1:10" s="145" customFormat="1" x14ac:dyDescent="0.2">
      <c r="A234" s="107" t="s">
        <v>88</v>
      </c>
      <c r="B234" s="26" t="s">
        <v>288</v>
      </c>
      <c r="C234" s="69"/>
      <c r="D234" s="138"/>
      <c r="E234" s="138"/>
      <c r="F234" s="26"/>
      <c r="G234" s="48"/>
      <c r="H234" s="27">
        <f>H218+H222+H225+H229+H232</f>
        <v>0</v>
      </c>
      <c r="I234" s="28" t="str">
        <f>IF($C$8="","",H234/$C$8*1000)</f>
        <v/>
      </c>
      <c r="J234" s="117"/>
    </row>
    <row r="235" spans="1:10" s="145" customFormat="1" x14ac:dyDescent="0.2">
      <c r="A235" s="107"/>
      <c r="B235" s="284"/>
      <c r="C235" s="63"/>
      <c r="D235" s="135"/>
      <c r="E235" s="135"/>
      <c r="F235" s="284"/>
      <c r="G235" s="47"/>
      <c r="H235" s="285"/>
      <c r="I235" s="25"/>
      <c r="J235" s="329"/>
    </row>
    <row r="236" spans="1:10" s="145" customFormat="1" x14ac:dyDescent="0.2">
      <c r="A236" s="107" t="s">
        <v>90</v>
      </c>
      <c r="B236" s="10" t="s">
        <v>89</v>
      </c>
      <c r="C236" s="66"/>
      <c r="D236" s="150"/>
      <c r="E236" s="150"/>
      <c r="F236" s="29"/>
      <c r="G236" s="51"/>
      <c r="H236" s="30"/>
      <c r="I236" s="25"/>
      <c r="J236" s="329"/>
    </row>
    <row r="237" spans="1:10" s="118" customFormat="1" ht="13.5" thickBot="1" x14ac:dyDescent="0.25">
      <c r="A237" s="106" t="s">
        <v>148</v>
      </c>
      <c r="B237" s="161" t="s">
        <v>27</v>
      </c>
      <c r="C237" s="78" t="s">
        <v>320</v>
      </c>
      <c r="D237" s="31"/>
      <c r="E237" s="31"/>
      <c r="F237" s="31"/>
      <c r="G237" s="43"/>
      <c r="H237" s="32"/>
      <c r="I237" s="117"/>
      <c r="J237" s="329"/>
    </row>
    <row r="238" spans="1:10" s="118" customFormat="1" ht="13.5" thickBot="1" x14ac:dyDescent="0.25">
      <c r="A238" s="106"/>
      <c r="B238" s="143"/>
      <c r="C238" s="62" t="s">
        <v>2</v>
      </c>
      <c r="D238" s="125">
        <v>1</v>
      </c>
      <c r="E238" s="147"/>
      <c r="F238" s="125">
        <f>E238*D238</f>
        <v>0</v>
      </c>
      <c r="G238" s="45">
        <v>4</v>
      </c>
      <c r="H238" s="137"/>
      <c r="I238" s="117"/>
      <c r="J238" s="329"/>
    </row>
    <row r="239" spans="1:10" s="118" customFormat="1" ht="13.5" thickBot="1" x14ac:dyDescent="0.25">
      <c r="A239" s="106"/>
      <c r="B239" s="207" t="s">
        <v>451</v>
      </c>
      <c r="C239" s="202"/>
      <c r="D239" s="203"/>
      <c r="E239" s="203"/>
      <c r="F239" s="203">
        <f>SUM(F238)</f>
        <v>0</v>
      </c>
      <c r="G239" s="196">
        <v>4</v>
      </c>
      <c r="H239" s="197">
        <f>F239/G239</f>
        <v>0</v>
      </c>
      <c r="I239" s="198" t="str">
        <f>IF($C$8="","",H239/$C$8*1000)</f>
        <v/>
      </c>
      <c r="J239" s="117"/>
    </row>
    <row r="240" spans="1:10" s="118" customFormat="1" ht="13.5" thickBot="1" x14ac:dyDescent="0.25">
      <c r="A240" s="106"/>
      <c r="B240" s="311"/>
      <c r="C240" s="309" t="s">
        <v>216</v>
      </c>
      <c r="D240" s="241">
        <v>7.4999999999999997E-2</v>
      </c>
      <c r="E240" s="147"/>
      <c r="F240" s="125">
        <f>E240*D240</f>
        <v>0</v>
      </c>
      <c r="G240" s="310">
        <v>0.22500000000000001</v>
      </c>
      <c r="H240" s="122"/>
      <c r="I240" s="154"/>
      <c r="J240" s="329"/>
    </row>
    <row r="241" spans="1:10" s="118" customFormat="1" x14ac:dyDescent="0.2">
      <c r="A241" s="106"/>
      <c r="B241" s="207" t="s">
        <v>452</v>
      </c>
      <c r="C241" s="202"/>
      <c r="D241" s="203"/>
      <c r="E241" s="203"/>
      <c r="F241" s="203">
        <f>SUM(F240)</f>
        <v>0</v>
      </c>
      <c r="G241" s="204">
        <v>0.22500000000000001</v>
      </c>
      <c r="H241" s="197">
        <f>F241/G241</f>
        <v>0</v>
      </c>
      <c r="I241" s="198" t="str">
        <f>IF($C$8="","",H241/$C$8*1000)</f>
        <v/>
      </c>
      <c r="J241" s="117"/>
    </row>
    <row r="242" spans="1:10" s="118" customFormat="1" x14ac:dyDescent="0.2">
      <c r="A242" s="106"/>
      <c r="B242" s="155" t="s">
        <v>453</v>
      </c>
      <c r="C242" s="72"/>
      <c r="D242" s="156"/>
      <c r="E242" s="156"/>
      <c r="F242" s="156"/>
      <c r="G242" s="52"/>
      <c r="H242" s="157">
        <f>H239+H241</f>
        <v>0</v>
      </c>
      <c r="I242" s="209" t="str">
        <f>IF($C$8="","",H242/$C$8*1000)</f>
        <v/>
      </c>
      <c r="J242" s="117"/>
    </row>
    <row r="243" spans="1:10" s="118" customFormat="1" x14ac:dyDescent="0.2">
      <c r="A243" s="252" t="s">
        <v>86</v>
      </c>
      <c r="B243" s="246" t="s">
        <v>223</v>
      </c>
      <c r="C243" s="247"/>
      <c r="D243" s="246"/>
      <c r="E243" s="246"/>
      <c r="F243" s="246"/>
      <c r="G243" s="248"/>
      <c r="H243" s="249">
        <f>H212+H234+H242</f>
        <v>0</v>
      </c>
      <c r="I243" s="250" t="str">
        <f>IF($C$8="","",H243/$C$8*1000)</f>
        <v/>
      </c>
      <c r="J243" s="15"/>
    </row>
    <row r="244" spans="1:10" s="118" customFormat="1" x14ac:dyDescent="0.2">
      <c r="A244" s="106"/>
      <c r="B244" s="138" t="s">
        <v>231</v>
      </c>
      <c r="C244" s="69"/>
      <c r="D244" s="138"/>
      <c r="E244" s="138"/>
      <c r="F244" s="138"/>
      <c r="G244" s="48"/>
      <c r="H244" s="33">
        <f>H107+H243</f>
        <v>0</v>
      </c>
      <c r="I244" s="109" t="str">
        <f>IF($C$8="","",H244/$C$8*1000)</f>
        <v/>
      </c>
      <c r="J244" s="117"/>
    </row>
    <row r="245" spans="1:10" s="118" customFormat="1" x14ac:dyDescent="0.2">
      <c r="A245" s="106"/>
      <c r="B245" s="135"/>
      <c r="C245" s="63"/>
      <c r="D245" s="135"/>
      <c r="E245" s="135"/>
      <c r="F245" s="135"/>
      <c r="G245" s="47"/>
      <c r="H245" s="9"/>
      <c r="I245" s="117"/>
      <c r="J245" s="329"/>
    </row>
    <row r="246" spans="1:10" s="118" customFormat="1" x14ac:dyDescent="0.2">
      <c r="A246" s="106" t="s">
        <v>91</v>
      </c>
      <c r="B246" s="3" t="s">
        <v>28</v>
      </c>
      <c r="C246" s="60"/>
      <c r="G246" s="41"/>
      <c r="H246" s="116"/>
      <c r="I246" s="116"/>
      <c r="J246" s="329"/>
    </row>
    <row r="247" spans="1:10" s="118" customFormat="1" ht="13.5" thickBot="1" x14ac:dyDescent="0.25">
      <c r="A247" s="106" t="s">
        <v>212</v>
      </c>
      <c r="B247" s="84" t="s">
        <v>213</v>
      </c>
      <c r="C247" s="74"/>
      <c r="D247" s="171"/>
      <c r="E247" s="171"/>
      <c r="F247" s="171"/>
      <c r="G247" s="55"/>
      <c r="H247" s="172"/>
      <c r="I247" s="116"/>
      <c r="J247" s="329"/>
    </row>
    <row r="248" spans="1:10" s="118" customFormat="1" ht="13.5" thickBot="1" x14ac:dyDescent="0.25">
      <c r="A248" s="106"/>
      <c r="B248" s="85"/>
      <c r="C248" s="62" t="s">
        <v>3</v>
      </c>
      <c r="D248" s="125">
        <v>0.15</v>
      </c>
      <c r="E248" s="147"/>
      <c r="F248" s="125">
        <f>E248*D248</f>
        <v>0</v>
      </c>
      <c r="G248" s="45">
        <v>0.6</v>
      </c>
      <c r="H248" s="134">
        <f>F248/G248</f>
        <v>0</v>
      </c>
      <c r="I248" s="192" t="str">
        <f>IF($C$8="","",H248/$C$8*1000)</f>
        <v/>
      </c>
      <c r="J248" s="117"/>
    </row>
    <row r="249" spans="1:10" s="118" customFormat="1" ht="13.5" thickBot="1" x14ac:dyDescent="0.25">
      <c r="A249" s="106" t="s">
        <v>149</v>
      </c>
      <c r="B249" s="161" t="s">
        <v>29</v>
      </c>
      <c r="C249" s="64"/>
      <c r="D249" s="140"/>
      <c r="E249" s="31"/>
      <c r="F249" s="34"/>
      <c r="G249" s="49"/>
      <c r="H249" s="35"/>
      <c r="I249" s="25"/>
      <c r="J249" s="329"/>
    </row>
    <row r="250" spans="1:10" s="118" customFormat="1" x14ac:dyDescent="0.2">
      <c r="A250" s="106"/>
      <c r="B250" s="143"/>
      <c r="C250" s="62" t="s">
        <v>3</v>
      </c>
      <c r="D250" s="125">
        <v>0.05</v>
      </c>
      <c r="E250" s="126"/>
      <c r="F250" s="125">
        <f>E250*D250</f>
        <v>0</v>
      </c>
      <c r="G250" s="45">
        <v>0.1</v>
      </c>
      <c r="H250" s="127"/>
      <c r="I250" s="116"/>
      <c r="J250" s="329"/>
    </row>
    <row r="251" spans="1:10" s="118" customFormat="1" ht="13.5" thickBot="1" x14ac:dyDescent="0.25">
      <c r="A251" s="106"/>
      <c r="B251" s="143"/>
      <c r="C251" s="62" t="s">
        <v>3</v>
      </c>
      <c r="D251" s="125">
        <v>0.1</v>
      </c>
      <c r="E251" s="129"/>
      <c r="F251" s="125">
        <f>E251*D251</f>
        <v>0</v>
      </c>
      <c r="G251" s="45">
        <v>0.1</v>
      </c>
      <c r="H251" s="127"/>
      <c r="I251" s="116"/>
      <c r="J251" s="329"/>
    </row>
    <row r="252" spans="1:10" s="118" customFormat="1" ht="13.5" thickBot="1" x14ac:dyDescent="0.25">
      <c r="A252" s="106"/>
      <c r="B252" s="193" t="s">
        <v>443</v>
      </c>
      <c r="C252" s="194"/>
      <c r="D252" s="195"/>
      <c r="E252" s="195"/>
      <c r="F252" s="195">
        <f>SUM(F250:F251)</f>
        <v>0</v>
      </c>
      <c r="G252" s="196">
        <v>0.1</v>
      </c>
      <c r="H252" s="197">
        <f>F252/G252</f>
        <v>0</v>
      </c>
      <c r="I252" s="198" t="str">
        <f>IF($C$8="","",H252/$C$8*1000)</f>
        <v/>
      </c>
      <c r="J252" s="117"/>
    </row>
    <row r="253" spans="1:10" s="118" customFormat="1" ht="13.5" thickBot="1" x14ac:dyDescent="0.25">
      <c r="A253" s="106"/>
      <c r="B253" s="124"/>
      <c r="C253" s="63" t="s">
        <v>2</v>
      </c>
      <c r="D253" s="125">
        <v>0.1</v>
      </c>
      <c r="E253" s="147"/>
      <c r="F253" s="125">
        <f>E253*D253</f>
        <v>0</v>
      </c>
      <c r="G253" s="45">
        <v>0.1</v>
      </c>
      <c r="H253" s="137"/>
      <c r="I253" s="117"/>
      <c r="J253" s="329"/>
    </row>
    <row r="254" spans="1:10" s="118" customFormat="1" x14ac:dyDescent="0.2">
      <c r="A254" s="106"/>
      <c r="B254" s="193" t="s">
        <v>444</v>
      </c>
      <c r="C254" s="194"/>
      <c r="D254" s="195"/>
      <c r="E254" s="195"/>
      <c r="F254" s="195">
        <f>SUM(F253)</f>
        <v>0</v>
      </c>
      <c r="G254" s="196">
        <v>0.1</v>
      </c>
      <c r="H254" s="197">
        <f>F254/G254</f>
        <v>0</v>
      </c>
      <c r="I254" s="198" t="str">
        <f>IF($C$8="","",H254/$C$8*1000)</f>
        <v/>
      </c>
      <c r="J254" s="117"/>
    </row>
    <row r="255" spans="1:10" s="118" customFormat="1" x14ac:dyDescent="0.2">
      <c r="A255" s="106"/>
      <c r="B255" s="158" t="s">
        <v>289</v>
      </c>
      <c r="C255" s="70"/>
      <c r="D255" s="159"/>
      <c r="E255" s="159"/>
      <c r="F255" s="159">
        <f>F252+F254</f>
        <v>0</v>
      </c>
      <c r="G255" s="53">
        <v>0.1</v>
      </c>
      <c r="H255" s="165">
        <f>F255/G255</f>
        <v>0</v>
      </c>
      <c r="I255" s="192" t="str">
        <f>IF($C$8="","",H255/$C$8*1000)</f>
        <v/>
      </c>
      <c r="J255" s="117"/>
    </row>
    <row r="256" spans="1:10" s="118" customFormat="1" ht="13.5" thickBot="1" x14ac:dyDescent="0.25">
      <c r="A256" s="106" t="s">
        <v>150</v>
      </c>
      <c r="B256" s="161" t="s">
        <v>30</v>
      </c>
      <c r="C256" s="64"/>
      <c r="D256" s="140"/>
      <c r="E256" s="31"/>
      <c r="F256" s="34"/>
      <c r="G256" s="49"/>
      <c r="H256" s="35"/>
      <c r="I256" s="25"/>
      <c r="J256" s="329"/>
    </row>
    <row r="257" spans="1:10" s="118" customFormat="1" x14ac:dyDescent="0.2">
      <c r="A257" s="106"/>
      <c r="B257" s="143"/>
      <c r="C257" s="63" t="s">
        <v>3</v>
      </c>
      <c r="D257" s="315">
        <v>0.15</v>
      </c>
      <c r="E257" s="126"/>
      <c r="F257" s="318">
        <f>E257*D257</f>
        <v>0</v>
      </c>
      <c r="G257" s="47">
        <v>0.6</v>
      </c>
      <c r="H257" s="162"/>
      <c r="J257" s="329"/>
    </row>
    <row r="258" spans="1:10" s="118" customFormat="1" ht="13.5" thickBot="1" x14ac:dyDescent="0.25">
      <c r="A258" s="106"/>
      <c r="B258" s="143"/>
      <c r="C258" s="63" t="s">
        <v>3</v>
      </c>
      <c r="D258" s="135">
        <v>0.3</v>
      </c>
      <c r="E258" s="129"/>
      <c r="F258" s="318">
        <f>E258*D258</f>
        <v>0</v>
      </c>
      <c r="G258" s="47">
        <v>0.6</v>
      </c>
      <c r="H258" s="137"/>
      <c r="I258" s="117"/>
      <c r="J258" s="329"/>
    </row>
    <row r="259" spans="1:10" s="118" customFormat="1" x14ac:dyDescent="0.2">
      <c r="A259" s="106"/>
      <c r="B259" s="132" t="s">
        <v>465</v>
      </c>
      <c r="C259" s="67"/>
      <c r="D259" s="6"/>
      <c r="E259" s="156"/>
      <c r="F259" s="6">
        <f>SUM(F257:F258)</f>
        <v>0</v>
      </c>
      <c r="G259" s="46">
        <v>0.6</v>
      </c>
      <c r="H259" s="134">
        <f>F259/G259</f>
        <v>0</v>
      </c>
      <c r="I259" s="192" t="str">
        <f>IF($C$8="","",H259/$C$8*1000)</f>
        <v/>
      </c>
      <c r="J259" s="117"/>
    </row>
    <row r="260" spans="1:10" s="118" customFormat="1" ht="13.5" thickBot="1" x14ac:dyDescent="0.25">
      <c r="A260" s="106" t="s">
        <v>214</v>
      </c>
      <c r="B260" s="124" t="s">
        <v>215</v>
      </c>
      <c r="C260" s="63"/>
      <c r="D260" s="135"/>
      <c r="E260" s="135"/>
      <c r="F260" s="135"/>
      <c r="G260" s="47"/>
      <c r="H260" s="137"/>
      <c r="I260" s="116"/>
      <c r="J260" s="329"/>
    </row>
    <row r="261" spans="1:10" s="118" customFormat="1" ht="13.5" thickBot="1" x14ac:dyDescent="0.25">
      <c r="A261" s="106"/>
      <c r="B261" s="124"/>
      <c r="C261" s="63" t="s">
        <v>3</v>
      </c>
      <c r="D261" s="135">
        <v>0.3</v>
      </c>
      <c r="E261" s="147"/>
      <c r="F261" s="135">
        <f>E261*D261</f>
        <v>0</v>
      </c>
      <c r="G261" s="47">
        <v>0.6</v>
      </c>
      <c r="H261" s="165">
        <f>F261/G261</f>
        <v>0</v>
      </c>
      <c r="I261" s="192" t="str">
        <f>IF($C$8="","",H261/$C$8*1000)</f>
        <v/>
      </c>
      <c r="J261" s="117"/>
    </row>
    <row r="262" spans="1:10" s="118" customFormat="1" ht="13.5" thickBot="1" x14ac:dyDescent="0.25">
      <c r="A262" s="106" t="s">
        <v>151</v>
      </c>
      <c r="B262" s="161" t="s">
        <v>31</v>
      </c>
      <c r="C262" s="64"/>
      <c r="D262" s="140"/>
      <c r="E262" s="31"/>
      <c r="F262" s="34"/>
      <c r="G262" s="49"/>
      <c r="H262" s="35"/>
      <c r="I262" s="25"/>
      <c r="J262" s="329"/>
    </row>
    <row r="263" spans="1:10" s="118" customFormat="1" x14ac:dyDescent="0.2">
      <c r="A263" s="106"/>
      <c r="B263" s="143"/>
      <c r="C263" s="62" t="s">
        <v>3</v>
      </c>
      <c r="D263" s="125">
        <v>0.05</v>
      </c>
      <c r="E263" s="126"/>
      <c r="F263" s="125">
        <f>E263*D263</f>
        <v>0</v>
      </c>
      <c r="G263" s="45">
        <v>0.2</v>
      </c>
      <c r="H263" s="127"/>
      <c r="I263" s="116"/>
      <c r="J263" s="329"/>
    </row>
    <row r="264" spans="1:10" s="118" customFormat="1" ht="13.5" thickBot="1" x14ac:dyDescent="0.25">
      <c r="A264" s="106"/>
      <c r="B264" s="143"/>
      <c r="C264" s="62" t="s">
        <v>3</v>
      </c>
      <c r="D264" s="125">
        <v>0.1</v>
      </c>
      <c r="E264" s="129"/>
      <c r="F264" s="125">
        <f>E264*D264</f>
        <v>0</v>
      </c>
      <c r="G264" s="45">
        <v>0.2</v>
      </c>
      <c r="H264" s="127"/>
      <c r="I264" s="116"/>
      <c r="J264" s="329"/>
    </row>
    <row r="265" spans="1:10" s="118" customFormat="1" x14ac:dyDescent="0.2">
      <c r="A265" s="106"/>
      <c r="B265" s="132" t="s">
        <v>290</v>
      </c>
      <c r="C265" s="67"/>
      <c r="D265" s="6"/>
      <c r="E265" s="6"/>
      <c r="F265" s="6">
        <f>SUM(F263:F264)</f>
        <v>0</v>
      </c>
      <c r="G265" s="46">
        <v>0.2</v>
      </c>
      <c r="H265" s="134">
        <f>F265/G265</f>
        <v>0</v>
      </c>
      <c r="I265" s="192" t="str">
        <f>IF($C$8="","",H265/$C$8*1000)</f>
        <v/>
      </c>
      <c r="J265" s="117"/>
    </row>
    <row r="266" spans="1:10" s="118" customFormat="1" ht="13.5" thickBot="1" x14ac:dyDescent="0.25">
      <c r="A266" s="107" t="s">
        <v>152</v>
      </c>
      <c r="B266" s="139" t="s">
        <v>122</v>
      </c>
      <c r="C266" s="64"/>
      <c r="D266" s="140"/>
      <c r="E266" s="140"/>
      <c r="F266" s="140"/>
      <c r="G266" s="49"/>
      <c r="H266" s="141"/>
      <c r="I266" s="116"/>
      <c r="J266" s="329"/>
    </row>
    <row r="267" spans="1:10" s="118" customFormat="1" ht="13.5" thickBot="1" x14ac:dyDescent="0.25">
      <c r="A267" s="107"/>
      <c r="B267" s="160"/>
      <c r="C267" s="66" t="s">
        <v>2</v>
      </c>
      <c r="D267" s="150">
        <v>0.05</v>
      </c>
      <c r="E267" s="147"/>
      <c r="F267" s="150">
        <f>E267*D267</f>
        <v>0</v>
      </c>
      <c r="G267" s="51">
        <v>0.1</v>
      </c>
      <c r="H267" s="134">
        <f>F267/G267</f>
        <v>0</v>
      </c>
      <c r="I267" s="192" t="str">
        <f>IF($C$8="","",H267/$C$8*1000)</f>
        <v/>
      </c>
      <c r="J267" s="117"/>
    </row>
    <row r="268" spans="1:10" s="118" customFormat="1" x14ac:dyDescent="0.2">
      <c r="A268" s="252" t="s">
        <v>224</v>
      </c>
      <c r="B268" s="246" t="s">
        <v>291</v>
      </c>
      <c r="C268" s="247"/>
      <c r="D268" s="246"/>
      <c r="E268" s="246"/>
      <c r="F268" s="246"/>
      <c r="G268" s="248"/>
      <c r="H268" s="249">
        <f>H248+H255+H259+H261+H265+H267</f>
        <v>0</v>
      </c>
      <c r="I268" s="250" t="str">
        <f>IF($C$8="","",H268/$C$8*1000)</f>
        <v/>
      </c>
      <c r="J268" s="15"/>
    </row>
    <row r="269" spans="1:10" s="118" customFormat="1" x14ac:dyDescent="0.2">
      <c r="A269" s="106"/>
      <c r="B269" s="135"/>
      <c r="C269" s="63"/>
      <c r="D269" s="135"/>
      <c r="E269" s="135"/>
      <c r="F269" s="135"/>
      <c r="G269" s="47"/>
      <c r="H269" s="152"/>
      <c r="I269" s="117"/>
      <c r="J269" s="329"/>
    </row>
    <row r="270" spans="1:10" s="118" customFormat="1" x14ac:dyDescent="0.2">
      <c r="A270" s="106" t="s">
        <v>92</v>
      </c>
      <c r="B270" s="10" t="s">
        <v>32</v>
      </c>
      <c r="C270" s="66"/>
      <c r="D270" s="150"/>
      <c r="E270" s="150"/>
      <c r="F270" s="150"/>
      <c r="G270" s="51"/>
      <c r="H270" s="151"/>
      <c r="I270" s="117"/>
      <c r="J270" s="329"/>
    </row>
    <row r="271" spans="1:10" s="118" customFormat="1" ht="13.5" thickBot="1" x14ac:dyDescent="0.25">
      <c r="A271" s="106" t="s">
        <v>153</v>
      </c>
      <c r="B271" s="139" t="s">
        <v>107</v>
      </c>
      <c r="C271" s="63"/>
      <c r="D271" s="135"/>
      <c r="E271" s="135"/>
      <c r="F271" s="135"/>
      <c r="G271" s="47"/>
      <c r="H271" s="141"/>
      <c r="I271" s="117"/>
      <c r="J271" s="329"/>
    </row>
    <row r="272" spans="1:10" s="118" customFormat="1" x14ac:dyDescent="0.2">
      <c r="A272" s="106"/>
      <c r="B272" s="143"/>
      <c r="C272" s="62" t="s">
        <v>3</v>
      </c>
      <c r="D272" s="125">
        <v>0.4</v>
      </c>
      <c r="E272" s="126"/>
      <c r="F272" s="125">
        <f>E272*D272</f>
        <v>0</v>
      </c>
      <c r="G272" s="45">
        <v>1.6</v>
      </c>
      <c r="H272" s="127"/>
      <c r="I272" s="116"/>
      <c r="J272" s="329"/>
    </row>
    <row r="273" spans="1:10" s="118" customFormat="1" x14ac:dyDescent="0.2">
      <c r="A273" s="106"/>
      <c r="B273" s="124"/>
      <c r="C273" s="62" t="s">
        <v>3</v>
      </c>
      <c r="D273" s="135">
        <v>0.8</v>
      </c>
      <c r="E273" s="128"/>
      <c r="F273" s="125">
        <f>E273*D273</f>
        <v>0</v>
      </c>
      <c r="G273" s="45">
        <v>1.6</v>
      </c>
      <c r="H273" s="127"/>
      <c r="I273" s="116"/>
      <c r="J273" s="329"/>
    </row>
    <row r="274" spans="1:10" s="118" customFormat="1" ht="13.5" thickBot="1" x14ac:dyDescent="0.25">
      <c r="A274" s="106"/>
      <c r="B274" s="5" t="s">
        <v>73</v>
      </c>
      <c r="C274" s="62" t="s">
        <v>3</v>
      </c>
      <c r="D274" s="135">
        <v>4</v>
      </c>
      <c r="E274" s="128"/>
      <c r="F274" s="125">
        <f>E274*D274</f>
        <v>0</v>
      </c>
      <c r="G274" s="45">
        <v>1.6</v>
      </c>
      <c r="H274" s="137"/>
      <c r="I274" s="116"/>
      <c r="J274" s="329"/>
    </row>
    <row r="275" spans="1:10" s="118" customFormat="1" ht="13.5" thickBot="1" x14ac:dyDescent="0.25">
      <c r="A275" s="106"/>
      <c r="B275" s="201" t="s">
        <v>292</v>
      </c>
      <c r="C275" s="194"/>
      <c r="D275" s="195"/>
      <c r="E275" s="237"/>
      <c r="F275" s="195">
        <f>SUM(F272:F274)</f>
        <v>0</v>
      </c>
      <c r="G275" s="196">
        <v>1.6</v>
      </c>
      <c r="H275" s="197">
        <f>F275/G275</f>
        <v>0</v>
      </c>
      <c r="I275" s="198" t="str">
        <f>IF($C$8="","",H275/$C$8*1000)</f>
        <v/>
      </c>
      <c r="J275" s="117"/>
    </row>
    <row r="276" spans="1:10" s="118" customFormat="1" ht="13.5" thickBot="1" x14ac:dyDescent="0.25">
      <c r="A276" s="106"/>
      <c r="B276" s="124"/>
      <c r="C276" s="63" t="s">
        <v>2</v>
      </c>
      <c r="D276" s="135">
        <v>0.4</v>
      </c>
      <c r="E276" s="129"/>
      <c r="F276" s="125">
        <f>E276*D276</f>
        <v>0</v>
      </c>
      <c r="G276" s="45">
        <v>1.6</v>
      </c>
      <c r="H276" s="127"/>
      <c r="I276" s="116"/>
      <c r="J276" s="329"/>
    </row>
    <row r="277" spans="1:10" s="118" customFormat="1" x14ac:dyDescent="0.2">
      <c r="A277" s="106"/>
      <c r="B277" s="201" t="s">
        <v>293</v>
      </c>
      <c r="C277" s="194"/>
      <c r="D277" s="195"/>
      <c r="E277" s="234"/>
      <c r="F277" s="195">
        <f>SUM(F276)</f>
        <v>0</v>
      </c>
      <c r="G277" s="196">
        <v>1.6</v>
      </c>
      <c r="H277" s="197">
        <f>F277/G277</f>
        <v>0</v>
      </c>
      <c r="I277" s="198" t="str">
        <f>IF($C$8="","",H277/$C$8*1000)</f>
        <v/>
      </c>
      <c r="J277" s="117"/>
    </row>
    <row r="278" spans="1:10" s="118" customFormat="1" x14ac:dyDescent="0.2">
      <c r="A278" s="106"/>
      <c r="B278" s="132" t="s">
        <v>294</v>
      </c>
      <c r="C278" s="67"/>
      <c r="D278" s="6"/>
      <c r="E278" s="156"/>
      <c r="F278" s="6">
        <f>F275+F277</f>
        <v>0</v>
      </c>
      <c r="G278" s="46">
        <v>1.6</v>
      </c>
      <c r="H278" s="134">
        <f>F278/G278</f>
        <v>0</v>
      </c>
      <c r="I278" s="192" t="str">
        <f>IF($C$8="","",H278/$C$8*1000)</f>
        <v/>
      </c>
      <c r="J278" s="117"/>
    </row>
    <row r="279" spans="1:10" s="118" customFormat="1" ht="13.5" thickBot="1" x14ac:dyDescent="0.25">
      <c r="A279" s="106" t="s">
        <v>705</v>
      </c>
      <c r="B279" s="84" t="s">
        <v>706</v>
      </c>
      <c r="C279" s="63"/>
      <c r="D279" s="135"/>
      <c r="E279" s="120"/>
      <c r="F279" s="135"/>
      <c r="G279" s="47"/>
      <c r="H279" s="141"/>
      <c r="I279" s="117"/>
      <c r="J279" s="329"/>
    </row>
    <row r="280" spans="1:10" s="118" customFormat="1" ht="13.5" thickBot="1" x14ac:dyDescent="0.25">
      <c r="A280" s="106"/>
      <c r="B280" s="143"/>
      <c r="C280" s="65" t="s">
        <v>3</v>
      </c>
      <c r="D280" s="114">
        <v>0.3</v>
      </c>
      <c r="E280" s="147"/>
      <c r="F280" s="114">
        <f>E280*D280</f>
        <v>0</v>
      </c>
      <c r="G280" s="42">
        <v>0.4</v>
      </c>
      <c r="H280" s="165">
        <f>F280/G280</f>
        <v>0</v>
      </c>
      <c r="I280" s="192" t="str">
        <f>IF($C$8="","",H280/$C$8*1000)</f>
        <v/>
      </c>
      <c r="J280" s="117"/>
    </row>
    <row r="281" spans="1:10" s="118" customFormat="1" ht="13.5" thickBot="1" x14ac:dyDescent="0.25">
      <c r="A281" s="106" t="s">
        <v>154</v>
      </c>
      <c r="B281" s="161" t="s">
        <v>33</v>
      </c>
      <c r="C281" s="63"/>
      <c r="D281" s="135"/>
      <c r="E281" s="120"/>
      <c r="F281" s="135"/>
      <c r="G281" s="47"/>
      <c r="H281" s="141"/>
      <c r="I281" s="117"/>
      <c r="J281" s="329"/>
    </row>
    <row r="282" spans="1:10" s="118" customFormat="1" ht="13.5" thickBot="1" x14ac:dyDescent="0.25">
      <c r="A282" s="106"/>
      <c r="B282" s="143"/>
      <c r="C282" s="62" t="s">
        <v>3</v>
      </c>
      <c r="D282" s="125">
        <v>0.5</v>
      </c>
      <c r="E282" s="147"/>
      <c r="F282" s="125">
        <f>E282*D282</f>
        <v>0</v>
      </c>
      <c r="G282" s="45">
        <v>0.6</v>
      </c>
      <c r="H282" s="165">
        <f>F282/G282</f>
        <v>0</v>
      </c>
      <c r="I282" s="192" t="str">
        <f>IF($C$8="","",H282/$C$8*1000)</f>
        <v/>
      </c>
      <c r="J282" s="117"/>
    </row>
    <row r="283" spans="1:10" s="118" customFormat="1" ht="13.5" thickBot="1" x14ac:dyDescent="0.25">
      <c r="A283" s="106" t="s">
        <v>211</v>
      </c>
      <c r="B283" s="161" t="s">
        <v>228</v>
      </c>
      <c r="C283" s="79"/>
      <c r="D283" s="171"/>
      <c r="E283" s="120"/>
      <c r="F283" s="140"/>
      <c r="G283" s="55"/>
      <c r="H283" s="141"/>
      <c r="I283" s="116"/>
      <c r="J283" s="329"/>
    </row>
    <row r="284" spans="1:10" s="118" customFormat="1" ht="13.5" thickBot="1" x14ac:dyDescent="0.25">
      <c r="A284" s="106"/>
      <c r="B284" s="146"/>
      <c r="C284" s="65" t="s">
        <v>3</v>
      </c>
      <c r="D284" s="114">
        <v>0.1</v>
      </c>
      <c r="E284" s="147"/>
      <c r="F284" s="114">
        <f>E284*D284</f>
        <v>0</v>
      </c>
      <c r="G284" s="42">
        <v>4</v>
      </c>
      <c r="H284" s="134">
        <f>F284/G284</f>
        <v>0</v>
      </c>
      <c r="I284" s="192" t="str">
        <f>IF($C$8="","",H284/$C$8*1000)</f>
        <v/>
      </c>
      <c r="J284" s="117"/>
    </row>
    <row r="285" spans="1:10" s="118" customFormat="1" x14ac:dyDescent="0.2">
      <c r="A285" s="252" t="s">
        <v>92</v>
      </c>
      <c r="B285" s="246" t="s">
        <v>295</v>
      </c>
      <c r="C285" s="247"/>
      <c r="D285" s="246"/>
      <c r="E285" s="253"/>
      <c r="F285" s="246"/>
      <c r="G285" s="248"/>
      <c r="H285" s="249">
        <f>H278+H280+H282+H284</f>
        <v>0</v>
      </c>
      <c r="I285" s="250" t="str">
        <f>IF($C$8="","",H285/$C$8*1000)</f>
        <v/>
      </c>
      <c r="J285" s="15"/>
    </row>
    <row r="286" spans="1:10" s="118" customFormat="1" x14ac:dyDescent="0.2">
      <c r="A286" s="106"/>
      <c r="B286" s="135"/>
      <c r="C286" s="63"/>
      <c r="D286" s="135"/>
      <c r="E286" s="135"/>
      <c r="F286" s="135"/>
      <c r="G286" s="47"/>
      <c r="H286" s="152"/>
      <c r="I286" s="117"/>
      <c r="J286" s="329"/>
    </row>
    <row r="287" spans="1:10" s="118" customFormat="1" x14ac:dyDescent="0.2">
      <c r="A287" s="106" t="s">
        <v>232</v>
      </c>
      <c r="B287" s="13" t="s">
        <v>406</v>
      </c>
      <c r="C287" s="63"/>
      <c r="D287" s="135"/>
      <c r="E287" s="135"/>
      <c r="F287" s="135"/>
      <c r="G287" s="47"/>
      <c r="H287" s="152"/>
      <c r="I287" s="117"/>
      <c r="J287" s="329"/>
    </row>
    <row r="288" spans="1:10" s="118" customFormat="1" x14ac:dyDescent="0.2">
      <c r="A288" s="106" t="s">
        <v>93</v>
      </c>
      <c r="B288" s="16" t="s">
        <v>485</v>
      </c>
      <c r="C288" s="66"/>
      <c r="D288" s="150"/>
      <c r="E288" s="150"/>
      <c r="F288" s="150"/>
      <c r="G288" s="51"/>
      <c r="H288" s="151"/>
      <c r="I288" s="117"/>
      <c r="J288" s="329"/>
    </row>
    <row r="289" spans="1:10" s="118" customFormat="1" ht="13.5" thickBot="1" x14ac:dyDescent="0.25">
      <c r="A289" s="106" t="s">
        <v>155</v>
      </c>
      <c r="B289" s="139" t="s">
        <v>34</v>
      </c>
      <c r="C289" s="76"/>
      <c r="D289" s="145"/>
      <c r="E289" s="145"/>
      <c r="F289" s="145"/>
      <c r="G289" s="57"/>
      <c r="H289" s="117"/>
      <c r="I289" s="144"/>
      <c r="J289" s="329"/>
    </row>
    <row r="290" spans="1:10" s="118" customFormat="1" x14ac:dyDescent="0.2">
      <c r="A290" s="107"/>
      <c r="B290" s="143"/>
      <c r="C290" s="62" t="s">
        <v>3</v>
      </c>
      <c r="D290" s="125">
        <v>0.125</v>
      </c>
      <c r="E290" s="126"/>
      <c r="F290" s="125">
        <f>E290*D290</f>
        <v>0</v>
      </c>
      <c r="G290" s="45">
        <v>1</v>
      </c>
      <c r="H290" s="174"/>
      <c r="I290" s="153"/>
      <c r="J290" s="329"/>
    </row>
    <row r="291" spans="1:10" s="118" customFormat="1" x14ac:dyDescent="0.2">
      <c r="A291" s="107"/>
      <c r="B291" s="124"/>
      <c r="C291" s="62" t="s">
        <v>3</v>
      </c>
      <c r="D291" s="125">
        <v>0.25</v>
      </c>
      <c r="E291" s="128"/>
      <c r="F291" s="125">
        <f>E291*D291</f>
        <v>0</v>
      </c>
      <c r="G291" s="45">
        <v>1</v>
      </c>
      <c r="H291" s="127"/>
      <c r="I291" s="116"/>
      <c r="J291" s="329"/>
    </row>
    <row r="292" spans="1:10" s="118" customFormat="1" x14ac:dyDescent="0.2">
      <c r="A292" s="107"/>
      <c r="B292" s="124"/>
      <c r="C292" s="62" t="s">
        <v>3</v>
      </c>
      <c r="D292" s="125">
        <v>0.5</v>
      </c>
      <c r="E292" s="128"/>
      <c r="F292" s="125">
        <f>E292*D292</f>
        <v>0</v>
      </c>
      <c r="G292" s="45">
        <v>1</v>
      </c>
      <c r="H292" s="127"/>
      <c r="I292" s="116"/>
      <c r="J292" s="329"/>
    </row>
    <row r="293" spans="1:10" s="118" customFormat="1" ht="13.5" thickBot="1" x14ac:dyDescent="0.25">
      <c r="A293" s="107"/>
      <c r="B293" s="124"/>
      <c r="C293" s="62" t="s">
        <v>3</v>
      </c>
      <c r="D293" s="125">
        <v>1</v>
      </c>
      <c r="E293" s="128"/>
      <c r="F293" s="125">
        <f>E293*D293</f>
        <v>0</v>
      </c>
      <c r="G293" s="45">
        <v>1</v>
      </c>
      <c r="H293" s="127"/>
      <c r="I293" s="116"/>
      <c r="J293" s="329"/>
    </row>
    <row r="294" spans="1:10" s="118" customFormat="1" ht="13.5" thickBot="1" x14ac:dyDescent="0.25">
      <c r="A294" s="107"/>
      <c r="B294" s="201" t="s">
        <v>296</v>
      </c>
      <c r="C294" s="194"/>
      <c r="D294" s="195"/>
      <c r="E294" s="237"/>
      <c r="F294" s="195">
        <f>SUM(F290:F293)</f>
        <v>0</v>
      </c>
      <c r="G294" s="196">
        <v>1</v>
      </c>
      <c r="H294" s="197">
        <f>F294/G294</f>
        <v>0</v>
      </c>
      <c r="I294" s="198" t="str">
        <f>IF(C8="","",H294/$C$8*1000)</f>
        <v/>
      </c>
      <c r="J294" s="117"/>
    </row>
    <row r="295" spans="1:10" s="118" customFormat="1" x14ac:dyDescent="0.2">
      <c r="A295" s="107"/>
      <c r="B295" s="143"/>
      <c r="C295" s="62" t="s">
        <v>2</v>
      </c>
      <c r="D295" s="125">
        <v>0.5</v>
      </c>
      <c r="E295" s="128"/>
      <c r="F295" s="125">
        <f>E295*D295</f>
        <v>0</v>
      </c>
      <c r="G295" s="45">
        <v>1</v>
      </c>
      <c r="H295" s="127"/>
      <c r="I295" s="116"/>
      <c r="J295" s="329"/>
    </row>
    <row r="296" spans="1:10" s="118" customFormat="1" ht="13.5" thickBot="1" x14ac:dyDescent="0.25">
      <c r="A296" s="107"/>
      <c r="B296" s="143"/>
      <c r="C296" s="62" t="s">
        <v>2</v>
      </c>
      <c r="D296" s="125">
        <v>1</v>
      </c>
      <c r="E296" s="129"/>
      <c r="F296" s="125">
        <f>E296*D296</f>
        <v>0</v>
      </c>
      <c r="G296" s="45">
        <v>1</v>
      </c>
      <c r="H296" s="127"/>
      <c r="I296" s="116"/>
      <c r="J296" s="329"/>
    </row>
    <row r="297" spans="1:10" s="118" customFormat="1" x14ac:dyDescent="0.2">
      <c r="A297" s="107"/>
      <c r="B297" s="201" t="s">
        <v>297</v>
      </c>
      <c r="C297" s="194"/>
      <c r="D297" s="195"/>
      <c r="E297" s="234"/>
      <c r="F297" s="195">
        <f>SUM(F295:F296)</f>
        <v>0</v>
      </c>
      <c r="G297" s="196">
        <v>1</v>
      </c>
      <c r="H297" s="197">
        <f>F297/G297</f>
        <v>0</v>
      </c>
      <c r="I297" s="198" t="str">
        <f>IF(C8="","",H297/$C$8*1000)</f>
        <v/>
      </c>
      <c r="J297" s="117"/>
    </row>
    <row r="298" spans="1:10" s="118" customFormat="1" x14ac:dyDescent="0.2">
      <c r="A298" s="107"/>
      <c r="B298" s="11" t="s">
        <v>298</v>
      </c>
      <c r="C298" s="70"/>
      <c r="D298" s="159"/>
      <c r="E298" s="233"/>
      <c r="F298" s="159">
        <f>F294+F297</f>
        <v>0</v>
      </c>
      <c r="G298" s="53">
        <v>1</v>
      </c>
      <c r="H298" s="165">
        <f>F298/G298</f>
        <v>0</v>
      </c>
      <c r="I298" s="192" t="str">
        <f>IF(C8="","",H298/$C$8*1000)</f>
        <v/>
      </c>
      <c r="J298" s="117"/>
    </row>
    <row r="299" spans="1:10" s="118" customFormat="1" x14ac:dyDescent="0.2">
      <c r="A299" s="106" t="s">
        <v>156</v>
      </c>
      <c r="B299" s="139" t="s">
        <v>121</v>
      </c>
      <c r="C299" s="68"/>
      <c r="D299" s="31"/>
      <c r="E299" s="31"/>
      <c r="F299" s="31"/>
      <c r="G299" s="43"/>
      <c r="H299" s="141"/>
      <c r="I299" s="116"/>
      <c r="J299" s="329"/>
    </row>
    <row r="300" spans="1:10" s="118" customFormat="1" ht="13.5" thickBot="1" x14ac:dyDescent="0.25">
      <c r="A300" s="106"/>
      <c r="B300" s="5"/>
      <c r="C300" s="61"/>
      <c r="D300" s="123" t="s">
        <v>120</v>
      </c>
      <c r="E300" s="120"/>
      <c r="F300" s="120"/>
      <c r="G300" s="44"/>
      <c r="H300" s="137"/>
      <c r="I300" s="116"/>
      <c r="J300" s="329"/>
    </row>
    <row r="301" spans="1:10" s="118" customFormat="1" x14ac:dyDescent="0.2">
      <c r="A301" s="106"/>
      <c r="B301" s="5" t="s">
        <v>114</v>
      </c>
      <c r="C301" s="62" t="s">
        <v>3</v>
      </c>
      <c r="D301" s="125">
        <v>1.5</v>
      </c>
      <c r="E301" s="126"/>
      <c r="F301" s="125">
        <f>E301*D301</f>
        <v>0</v>
      </c>
      <c r="G301" s="45">
        <v>9.6</v>
      </c>
      <c r="H301" s="127"/>
      <c r="I301" s="116"/>
      <c r="J301" s="329"/>
    </row>
    <row r="302" spans="1:10" s="118" customFormat="1" ht="13.5" thickBot="1" x14ac:dyDescent="0.25">
      <c r="A302" s="106"/>
      <c r="B302" s="5" t="s">
        <v>114</v>
      </c>
      <c r="C302" s="62" t="s">
        <v>3</v>
      </c>
      <c r="D302" s="125">
        <v>3</v>
      </c>
      <c r="E302" s="128"/>
      <c r="F302" s="125">
        <f>E302*D302</f>
        <v>0</v>
      </c>
      <c r="G302" s="45">
        <v>9.6</v>
      </c>
      <c r="H302" s="127"/>
      <c r="I302" s="116"/>
      <c r="J302" s="329"/>
    </row>
    <row r="303" spans="1:10" s="118" customFormat="1" ht="13.5" thickBot="1" x14ac:dyDescent="0.25">
      <c r="A303" s="106"/>
      <c r="B303" s="201" t="s">
        <v>299</v>
      </c>
      <c r="C303" s="194"/>
      <c r="D303" s="195"/>
      <c r="E303" s="237"/>
      <c r="F303" s="195">
        <f>SUM(F301:F302)</f>
        <v>0</v>
      </c>
      <c r="G303" s="196">
        <v>9.6</v>
      </c>
      <c r="H303" s="197">
        <f>F303/G303</f>
        <v>0</v>
      </c>
      <c r="I303" s="198" t="str">
        <f>IF(C8="","",H303/$C$8*1000)</f>
        <v/>
      </c>
      <c r="J303" s="117"/>
    </row>
    <row r="304" spans="1:10" s="118" customFormat="1" ht="13.5" thickBot="1" x14ac:dyDescent="0.25">
      <c r="A304" s="106"/>
      <c r="B304" s="143"/>
      <c r="C304" s="62" t="s">
        <v>2</v>
      </c>
      <c r="D304" s="125">
        <v>1.5</v>
      </c>
      <c r="E304" s="147"/>
      <c r="F304" s="125">
        <f>E304*D304</f>
        <v>0</v>
      </c>
      <c r="G304" s="45">
        <v>9.6</v>
      </c>
      <c r="H304" s="127"/>
      <c r="I304" s="116"/>
      <c r="J304" s="329"/>
    </row>
    <row r="305" spans="1:10" s="118" customFormat="1" x14ac:dyDescent="0.2">
      <c r="A305" s="106"/>
      <c r="B305" s="201" t="s">
        <v>300</v>
      </c>
      <c r="C305" s="194"/>
      <c r="D305" s="195"/>
      <c r="E305" s="203"/>
      <c r="F305" s="195">
        <f>SUM(F304)</f>
        <v>0</v>
      </c>
      <c r="G305" s="196">
        <v>9.6</v>
      </c>
      <c r="H305" s="197">
        <f>F305/G305</f>
        <v>0</v>
      </c>
      <c r="I305" s="198" t="str">
        <f>IF(C8="","",H305/$C$8*1000)</f>
        <v/>
      </c>
      <c r="J305" s="117"/>
    </row>
    <row r="306" spans="1:10" s="118" customFormat="1" x14ac:dyDescent="0.2">
      <c r="A306" s="106"/>
      <c r="B306" s="132" t="s">
        <v>301</v>
      </c>
      <c r="C306" s="67"/>
      <c r="D306" s="6"/>
      <c r="E306" s="156"/>
      <c r="F306" s="6">
        <f>F303+F305</f>
        <v>0</v>
      </c>
      <c r="G306" s="46">
        <v>9.6</v>
      </c>
      <c r="H306" s="134">
        <f>F306/G306</f>
        <v>0</v>
      </c>
      <c r="I306" s="192" t="str">
        <f>IF(C8="","",H306/$C$8*1000)</f>
        <v/>
      </c>
      <c r="J306" s="117"/>
    </row>
    <row r="307" spans="1:10" s="118" customFormat="1" ht="13.5" thickBot="1" x14ac:dyDescent="0.25">
      <c r="A307" s="106" t="s">
        <v>157</v>
      </c>
      <c r="B307" s="161" t="s">
        <v>302</v>
      </c>
      <c r="C307" s="64"/>
      <c r="D307" s="175" t="s">
        <v>120</v>
      </c>
      <c r="E307" s="31"/>
      <c r="F307" s="140"/>
      <c r="G307" s="49"/>
      <c r="H307" s="141"/>
      <c r="I307" s="117"/>
      <c r="J307" s="329"/>
    </row>
    <row r="308" spans="1:10" s="118" customFormat="1" x14ac:dyDescent="0.2">
      <c r="A308" s="106"/>
      <c r="B308" s="38" t="s">
        <v>115</v>
      </c>
      <c r="C308" s="62" t="s">
        <v>3</v>
      </c>
      <c r="D308" s="176">
        <v>0.75</v>
      </c>
      <c r="E308" s="126"/>
      <c r="F308" s="125">
        <f>E308*D308</f>
        <v>0</v>
      </c>
      <c r="G308" s="45">
        <v>9.6</v>
      </c>
      <c r="H308" s="127"/>
      <c r="I308" s="116"/>
      <c r="J308" s="329"/>
    </row>
    <row r="309" spans="1:10" s="118" customFormat="1" ht="13.5" thickBot="1" x14ac:dyDescent="0.25">
      <c r="A309" s="106"/>
      <c r="B309" s="38" t="s">
        <v>116</v>
      </c>
      <c r="C309" s="63" t="s">
        <v>3</v>
      </c>
      <c r="D309" s="177">
        <v>1.5</v>
      </c>
      <c r="E309" s="129"/>
      <c r="F309" s="125">
        <f>E309*D309</f>
        <v>0</v>
      </c>
      <c r="G309" s="47">
        <v>9.6</v>
      </c>
      <c r="H309" s="127"/>
      <c r="I309" s="116"/>
      <c r="J309" s="329"/>
    </row>
    <row r="310" spans="1:10" s="118" customFormat="1" x14ac:dyDescent="0.2">
      <c r="A310" s="106"/>
      <c r="B310" s="158" t="s">
        <v>413</v>
      </c>
      <c r="C310" s="70"/>
      <c r="D310" s="159"/>
      <c r="E310" s="159"/>
      <c r="F310" s="159">
        <f>F308+F309</f>
        <v>0</v>
      </c>
      <c r="G310" s="53">
        <v>9.6</v>
      </c>
      <c r="H310" s="165">
        <f>F310/G310</f>
        <v>0</v>
      </c>
      <c r="I310" s="192" t="str">
        <f>IF(C8="","",H310/$C$8*1000)</f>
        <v/>
      </c>
      <c r="J310" s="117"/>
    </row>
    <row r="311" spans="1:10" s="118" customFormat="1" x14ac:dyDescent="0.2">
      <c r="A311" s="106"/>
      <c r="B311" s="132" t="s">
        <v>414</v>
      </c>
      <c r="C311" s="67"/>
      <c r="D311" s="6"/>
      <c r="E311" s="6"/>
      <c r="F311" s="6">
        <f>F306+F310</f>
        <v>0</v>
      </c>
      <c r="G311" s="46">
        <v>9.6</v>
      </c>
      <c r="H311" s="134">
        <f>F311/G311</f>
        <v>0</v>
      </c>
      <c r="I311" s="192" t="str">
        <f>IF(C8="","",H311/$C$8*1000)</f>
        <v/>
      </c>
      <c r="J311" s="117"/>
    </row>
    <row r="312" spans="1:10" s="118" customFormat="1" ht="13.5" thickBot="1" x14ac:dyDescent="0.25">
      <c r="A312" s="106" t="s">
        <v>158</v>
      </c>
      <c r="B312" s="143" t="s">
        <v>35</v>
      </c>
      <c r="C312" s="68"/>
      <c r="D312" s="31"/>
      <c r="E312" s="31"/>
      <c r="F312" s="31"/>
      <c r="G312" s="43"/>
      <c r="H312" s="141"/>
      <c r="I312" s="116"/>
      <c r="J312" s="329"/>
    </row>
    <row r="313" spans="1:10" s="118" customFormat="1" x14ac:dyDescent="0.2">
      <c r="A313" s="106"/>
      <c r="B313" s="143"/>
      <c r="C313" s="62" t="s">
        <v>3</v>
      </c>
      <c r="D313" s="125">
        <v>0.05</v>
      </c>
      <c r="E313" s="126"/>
      <c r="F313" s="125">
        <f>E313*D313</f>
        <v>0</v>
      </c>
      <c r="G313" s="45">
        <v>0.3</v>
      </c>
      <c r="H313" s="127"/>
      <c r="I313" s="116"/>
      <c r="J313" s="329"/>
    </row>
    <row r="314" spans="1:10" s="118" customFormat="1" x14ac:dyDescent="0.2">
      <c r="A314" s="106"/>
      <c r="B314" s="143"/>
      <c r="C314" s="62" t="s">
        <v>3</v>
      </c>
      <c r="D314" s="125">
        <v>0.1</v>
      </c>
      <c r="E314" s="128"/>
      <c r="F314" s="125">
        <f>E314*D314</f>
        <v>0</v>
      </c>
      <c r="G314" s="45">
        <v>0.3</v>
      </c>
      <c r="H314" s="127"/>
      <c r="I314" s="116"/>
      <c r="J314" s="329"/>
    </row>
    <row r="315" spans="1:10" s="118" customFormat="1" ht="13.5" thickBot="1" x14ac:dyDescent="0.25">
      <c r="A315" s="106"/>
      <c r="B315" s="143"/>
      <c r="C315" s="62" t="s">
        <v>3</v>
      </c>
      <c r="D315" s="125">
        <v>0.15</v>
      </c>
      <c r="E315" s="129"/>
      <c r="F315" s="125">
        <f>E315*D315</f>
        <v>0</v>
      </c>
      <c r="G315" s="45">
        <v>0.3</v>
      </c>
      <c r="H315" s="127"/>
      <c r="I315" s="116"/>
      <c r="J315" s="329"/>
    </row>
    <row r="316" spans="1:10" s="118" customFormat="1" x14ac:dyDescent="0.2">
      <c r="A316" s="106"/>
      <c r="B316" s="158" t="s">
        <v>303</v>
      </c>
      <c r="C316" s="70"/>
      <c r="D316" s="159"/>
      <c r="E316" s="159"/>
      <c r="F316" s="159">
        <f>SUM(F313:F315)</f>
        <v>0</v>
      </c>
      <c r="G316" s="53">
        <v>0.3</v>
      </c>
      <c r="H316" s="165">
        <f>F316/G316</f>
        <v>0</v>
      </c>
      <c r="I316" s="192" t="str">
        <f>IF(C8="","",H316/$C$8*1000)</f>
        <v/>
      </c>
      <c r="J316" s="117"/>
    </row>
    <row r="317" spans="1:10" s="118" customFormat="1" ht="13.5" thickBot="1" x14ac:dyDescent="0.25">
      <c r="A317" s="106" t="s">
        <v>159</v>
      </c>
      <c r="B317" s="161" t="s">
        <v>36</v>
      </c>
      <c r="C317" s="68"/>
      <c r="D317" s="31"/>
      <c r="E317" s="31"/>
      <c r="F317" s="31"/>
      <c r="G317" s="43"/>
      <c r="H317" s="141"/>
      <c r="I317" s="116"/>
      <c r="J317" s="329"/>
    </row>
    <row r="318" spans="1:10" s="118" customFormat="1" x14ac:dyDescent="0.2">
      <c r="A318" s="106"/>
      <c r="B318" s="143"/>
      <c r="C318" s="62" t="s">
        <v>3</v>
      </c>
      <c r="D318" s="125">
        <v>0.5</v>
      </c>
      <c r="E318" s="126"/>
      <c r="F318" s="125">
        <f>E318*D318</f>
        <v>0</v>
      </c>
      <c r="G318" s="45">
        <v>2</v>
      </c>
      <c r="H318" s="127"/>
      <c r="I318" s="116"/>
      <c r="J318" s="329"/>
    </row>
    <row r="319" spans="1:10" s="118" customFormat="1" x14ac:dyDescent="0.2">
      <c r="A319" s="106"/>
      <c r="B319" s="124"/>
      <c r="C319" s="62" t="s">
        <v>3</v>
      </c>
      <c r="D319" s="125">
        <v>1</v>
      </c>
      <c r="E319" s="128"/>
      <c r="F319" s="125">
        <f>E319*D319</f>
        <v>0</v>
      </c>
      <c r="G319" s="45">
        <v>2</v>
      </c>
      <c r="H319" s="127"/>
      <c r="I319" s="116"/>
      <c r="J319" s="329"/>
    </row>
    <row r="320" spans="1:10" s="118" customFormat="1" x14ac:dyDescent="0.2">
      <c r="A320" s="106"/>
      <c r="B320" s="5" t="s">
        <v>194</v>
      </c>
      <c r="C320" s="62" t="s">
        <v>3</v>
      </c>
      <c r="D320" s="125">
        <v>1.5</v>
      </c>
      <c r="E320" s="128"/>
      <c r="F320" s="125">
        <f>E320*D320</f>
        <v>0</v>
      </c>
      <c r="G320" s="45">
        <v>2</v>
      </c>
      <c r="H320" s="127"/>
      <c r="I320" s="116"/>
      <c r="J320" s="329"/>
    </row>
    <row r="321" spans="1:10" s="118" customFormat="1" x14ac:dyDescent="0.2">
      <c r="A321" s="106"/>
      <c r="B321" s="5" t="s">
        <v>195</v>
      </c>
      <c r="C321" s="62" t="s">
        <v>3</v>
      </c>
      <c r="D321" s="125">
        <v>3</v>
      </c>
      <c r="E321" s="128"/>
      <c r="F321" s="125">
        <f>E321*D321</f>
        <v>0</v>
      </c>
      <c r="G321" s="45">
        <v>2</v>
      </c>
      <c r="H321" s="127"/>
      <c r="I321" s="116"/>
      <c r="J321" s="329"/>
    </row>
    <row r="322" spans="1:10" s="118" customFormat="1" ht="13.5" thickBot="1" x14ac:dyDescent="0.25">
      <c r="A322" s="106"/>
      <c r="B322" s="5" t="s">
        <v>193</v>
      </c>
      <c r="C322" s="62" t="s">
        <v>3</v>
      </c>
      <c r="D322" s="125">
        <v>6</v>
      </c>
      <c r="E322" s="129"/>
      <c r="F322" s="125">
        <f>E322*D322</f>
        <v>0</v>
      </c>
      <c r="G322" s="45">
        <v>2</v>
      </c>
      <c r="H322" s="127"/>
      <c r="I322" s="116"/>
      <c r="J322" s="329"/>
    </row>
    <row r="323" spans="1:10" s="118" customFormat="1" x14ac:dyDescent="0.2">
      <c r="A323" s="106"/>
      <c r="B323" s="132" t="s">
        <v>304</v>
      </c>
      <c r="C323" s="67"/>
      <c r="D323" s="6"/>
      <c r="E323" s="6"/>
      <c r="F323" s="6">
        <f>SUM(F318:F322)</f>
        <v>0</v>
      </c>
      <c r="G323" s="46">
        <v>2</v>
      </c>
      <c r="H323" s="134">
        <f>F323/G323</f>
        <v>0</v>
      </c>
      <c r="I323" s="192" t="str">
        <f>IF(C8="","",H323/$C$8*1000)</f>
        <v/>
      </c>
      <c r="J323" s="117"/>
    </row>
    <row r="324" spans="1:10" s="118" customFormat="1" ht="13.5" thickBot="1" x14ac:dyDescent="0.25">
      <c r="A324" s="106" t="s">
        <v>160</v>
      </c>
      <c r="B324" s="124" t="s">
        <v>37</v>
      </c>
      <c r="C324" s="77" t="s">
        <v>82</v>
      </c>
      <c r="D324" s="135"/>
      <c r="E324" s="135"/>
      <c r="F324" s="135"/>
      <c r="G324" s="47"/>
      <c r="H324" s="137"/>
      <c r="I324" s="116"/>
      <c r="J324" s="329"/>
    </row>
    <row r="325" spans="1:10" s="118" customFormat="1" x14ac:dyDescent="0.2">
      <c r="A325" s="106"/>
      <c r="B325" s="124"/>
      <c r="C325" s="62" t="s">
        <v>3</v>
      </c>
      <c r="D325" s="125">
        <v>0.25</v>
      </c>
      <c r="E325" s="126"/>
      <c r="F325" s="125">
        <f>E325*D325</f>
        <v>0</v>
      </c>
      <c r="G325" s="45">
        <v>0.5</v>
      </c>
      <c r="H325" s="174"/>
      <c r="I325" s="153"/>
      <c r="J325" s="329"/>
    </row>
    <row r="326" spans="1:10" s="118" customFormat="1" x14ac:dyDescent="0.2">
      <c r="A326" s="106"/>
      <c r="B326" s="143"/>
      <c r="C326" s="62" t="s">
        <v>3</v>
      </c>
      <c r="D326" s="125">
        <v>0.5</v>
      </c>
      <c r="E326" s="128"/>
      <c r="F326" s="125">
        <f>E326*D326</f>
        <v>0</v>
      </c>
      <c r="G326" s="45">
        <v>0.5</v>
      </c>
      <c r="H326" s="127"/>
      <c r="I326" s="116"/>
      <c r="J326" s="329"/>
    </row>
    <row r="327" spans="1:10" s="118" customFormat="1" x14ac:dyDescent="0.2">
      <c r="A327" s="106"/>
      <c r="B327" s="5" t="s">
        <v>466</v>
      </c>
      <c r="C327" s="62" t="s">
        <v>3</v>
      </c>
      <c r="D327" s="125">
        <v>2.5</v>
      </c>
      <c r="E327" s="128"/>
      <c r="F327" s="125">
        <f>E327*D327</f>
        <v>0</v>
      </c>
      <c r="G327" s="45">
        <v>0.5</v>
      </c>
      <c r="H327" s="127"/>
      <c r="I327" s="116"/>
      <c r="J327" s="329"/>
    </row>
    <row r="328" spans="1:10" s="118" customFormat="1" ht="13.5" thickBot="1" x14ac:dyDescent="0.25">
      <c r="A328" s="106"/>
      <c r="B328" s="5" t="s">
        <v>467</v>
      </c>
      <c r="C328" s="62" t="s">
        <v>3</v>
      </c>
      <c r="D328" s="125">
        <v>3</v>
      </c>
      <c r="E328" s="129"/>
      <c r="F328" s="125">
        <f>E328*D328</f>
        <v>0</v>
      </c>
      <c r="G328" s="45">
        <v>0.5</v>
      </c>
      <c r="H328" s="127"/>
      <c r="I328" s="116"/>
      <c r="J328" s="329"/>
    </row>
    <row r="329" spans="1:10" s="145" customFormat="1" ht="13.5" thickBot="1" x14ac:dyDescent="0.25">
      <c r="A329" s="107"/>
      <c r="B329" s="193" t="s">
        <v>305</v>
      </c>
      <c r="C329" s="194"/>
      <c r="D329" s="195"/>
      <c r="E329" s="203"/>
      <c r="F329" s="195">
        <f>SUM(F325:F328)</f>
        <v>0</v>
      </c>
      <c r="G329" s="196">
        <v>0.5</v>
      </c>
      <c r="H329" s="197">
        <f>F329/G329</f>
        <v>0</v>
      </c>
      <c r="I329" s="198" t="str">
        <f>IF(C8="","",H329/$C$8*1000)</f>
        <v/>
      </c>
      <c r="J329" s="117"/>
    </row>
    <row r="330" spans="1:10" s="118" customFormat="1" ht="13.5" thickBot="1" x14ac:dyDescent="0.25">
      <c r="A330" s="106"/>
      <c r="B330" s="143"/>
      <c r="C330" s="62" t="s">
        <v>2</v>
      </c>
      <c r="D330" s="125">
        <v>0.5</v>
      </c>
      <c r="E330" s="147"/>
      <c r="F330" s="125">
        <f>E330*D330</f>
        <v>0</v>
      </c>
      <c r="G330" s="47">
        <v>1</v>
      </c>
      <c r="H330" s="127"/>
      <c r="I330" s="116"/>
      <c r="J330" s="329"/>
    </row>
    <row r="331" spans="1:10" s="145" customFormat="1" x14ac:dyDescent="0.2">
      <c r="A331" s="107"/>
      <c r="B331" s="193" t="s">
        <v>306</v>
      </c>
      <c r="C331" s="194"/>
      <c r="D331" s="195"/>
      <c r="E331" s="203"/>
      <c r="F331" s="195">
        <f>SUM(F330)</f>
        <v>0</v>
      </c>
      <c r="G331" s="196">
        <v>1</v>
      </c>
      <c r="H331" s="197">
        <f>F331/G331</f>
        <v>0</v>
      </c>
      <c r="I331" s="198" t="str">
        <f>IF(C8="","",H331/$C$8*1000)</f>
        <v/>
      </c>
      <c r="J331" s="117"/>
    </row>
    <row r="332" spans="1:10" s="118" customFormat="1" x14ac:dyDescent="0.2">
      <c r="A332" s="106"/>
      <c r="B332" s="132" t="s">
        <v>307</v>
      </c>
      <c r="C332" s="67"/>
      <c r="D332" s="6"/>
      <c r="E332" s="6"/>
      <c r="F332" s="6"/>
      <c r="G332" s="46"/>
      <c r="H332" s="134">
        <f>SUM(H331,H329)</f>
        <v>0</v>
      </c>
      <c r="I332" s="192" t="str">
        <f>IF(C8="","",H332/$C$8*1000)</f>
        <v/>
      </c>
      <c r="J332" s="117"/>
    </row>
    <row r="333" spans="1:10" s="118" customFormat="1" ht="13.5" thickBot="1" x14ac:dyDescent="0.25">
      <c r="A333" s="106" t="s">
        <v>161</v>
      </c>
      <c r="B333" s="161" t="s">
        <v>38</v>
      </c>
      <c r="C333" s="68"/>
      <c r="D333" s="31"/>
      <c r="E333" s="31"/>
      <c r="F333" s="31"/>
      <c r="G333" s="43"/>
      <c r="H333" s="141"/>
      <c r="I333" s="116"/>
      <c r="J333" s="329"/>
    </row>
    <row r="334" spans="1:10" s="118" customFormat="1" x14ac:dyDescent="0.2">
      <c r="A334" s="107"/>
      <c r="B334" s="143"/>
      <c r="C334" s="62" t="s">
        <v>3</v>
      </c>
      <c r="D334" s="125">
        <v>0.25</v>
      </c>
      <c r="E334" s="126"/>
      <c r="F334" s="125">
        <f>E334*D334</f>
        <v>0</v>
      </c>
      <c r="G334" s="45">
        <v>0.3</v>
      </c>
      <c r="H334" s="127"/>
      <c r="I334" s="116"/>
      <c r="J334" s="329"/>
    </row>
    <row r="335" spans="1:10" s="118" customFormat="1" x14ac:dyDescent="0.2">
      <c r="A335" s="107"/>
      <c r="B335" s="124"/>
      <c r="C335" s="63" t="s">
        <v>3</v>
      </c>
      <c r="D335" s="135">
        <v>0.5</v>
      </c>
      <c r="E335" s="128"/>
      <c r="F335" s="135">
        <f>E335*D335</f>
        <v>0</v>
      </c>
      <c r="G335" s="47">
        <v>0.3</v>
      </c>
      <c r="H335" s="137"/>
      <c r="I335" s="116"/>
      <c r="J335" s="329"/>
    </row>
    <row r="336" spans="1:10" s="118" customFormat="1" x14ac:dyDescent="0.2">
      <c r="A336" s="107"/>
      <c r="B336" s="124"/>
      <c r="C336" s="63" t="s">
        <v>3</v>
      </c>
      <c r="D336" s="135">
        <v>0.6</v>
      </c>
      <c r="E336" s="128"/>
      <c r="F336" s="135">
        <f>E336*D336</f>
        <v>0</v>
      </c>
      <c r="G336" s="47">
        <v>0.3</v>
      </c>
      <c r="H336" s="137"/>
      <c r="I336" s="116"/>
      <c r="J336" s="329"/>
    </row>
    <row r="337" spans="1:10" s="118" customFormat="1" x14ac:dyDescent="0.2">
      <c r="A337" s="107"/>
      <c r="B337" s="7" t="s">
        <v>229</v>
      </c>
      <c r="C337" s="62" t="s">
        <v>3</v>
      </c>
      <c r="D337" s="125">
        <v>1.2</v>
      </c>
      <c r="E337" s="128"/>
      <c r="F337" s="125">
        <f>E337*D337</f>
        <v>0</v>
      </c>
      <c r="G337" s="45">
        <v>0.3</v>
      </c>
      <c r="H337" s="127"/>
      <c r="I337" s="116"/>
      <c r="J337" s="329"/>
    </row>
    <row r="338" spans="1:10" s="118" customFormat="1" ht="13.5" thickBot="1" x14ac:dyDescent="0.25">
      <c r="A338" s="107"/>
      <c r="B338" s="7" t="s">
        <v>230</v>
      </c>
      <c r="C338" s="62" t="s">
        <v>3</v>
      </c>
      <c r="D338" s="125">
        <v>1.5</v>
      </c>
      <c r="E338" s="129"/>
      <c r="F338" s="125">
        <f>E338*D338</f>
        <v>0</v>
      </c>
      <c r="G338" s="45">
        <v>0.3</v>
      </c>
      <c r="H338" s="127"/>
      <c r="I338" s="116"/>
      <c r="J338" s="329"/>
    </row>
    <row r="339" spans="1:10" s="118" customFormat="1" x14ac:dyDescent="0.2">
      <c r="A339" s="106"/>
      <c r="B339" s="132" t="s">
        <v>83</v>
      </c>
      <c r="C339" s="67"/>
      <c r="D339" s="6"/>
      <c r="E339" s="6"/>
      <c r="F339" s="6">
        <f>SUM(F334:F338)</f>
        <v>0</v>
      </c>
      <c r="G339" s="46">
        <v>0.3</v>
      </c>
      <c r="H339" s="134">
        <f>F339/G339</f>
        <v>0</v>
      </c>
      <c r="I339" s="192" t="str">
        <f>IF(C8="","",H339/$C$8*1000)</f>
        <v/>
      </c>
      <c r="J339" s="117"/>
    </row>
    <row r="340" spans="1:10" s="118" customFormat="1" x14ac:dyDescent="0.2">
      <c r="A340" s="106"/>
      <c r="B340" s="26" t="s">
        <v>308</v>
      </c>
      <c r="C340" s="460"/>
      <c r="D340" s="26"/>
      <c r="E340" s="26"/>
      <c r="F340" s="26"/>
      <c r="G340" s="26"/>
      <c r="H340" s="33">
        <f>H298+H311+H316+H323+H332+H339</f>
        <v>0</v>
      </c>
      <c r="I340" s="109" t="str">
        <f>IF(C8="","",H340/$C$8*1000)</f>
        <v/>
      </c>
      <c r="J340" s="117"/>
    </row>
    <row r="341" spans="1:10" s="135" customFormat="1" x14ac:dyDescent="0.2">
      <c r="A341" s="108" t="s">
        <v>94</v>
      </c>
      <c r="B341" s="10" t="s">
        <v>313</v>
      </c>
      <c r="C341" s="63"/>
      <c r="E341" s="120"/>
      <c r="G341" s="47"/>
      <c r="H341" s="152"/>
      <c r="I341" s="152"/>
      <c r="J341" s="329"/>
    </row>
    <row r="342" spans="1:10" s="118" customFormat="1" ht="13.5" thickBot="1" x14ac:dyDescent="0.25">
      <c r="A342" s="106" t="s">
        <v>162</v>
      </c>
      <c r="B342" s="161" t="s">
        <v>59</v>
      </c>
      <c r="C342" s="78" t="s">
        <v>82</v>
      </c>
      <c r="D342" s="140"/>
      <c r="E342" s="140"/>
      <c r="F342" s="140"/>
      <c r="G342" s="49"/>
      <c r="H342" s="141"/>
      <c r="I342" s="116"/>
      <c r="J342" s="329"/>
    </row>
    <row r="343" spans="1:10" s="118" customFormat="1" x14ac:dyDescent="0.2">
      <c r="A343" s="106"/>
      <c r="B343" s="124"/>
      <c r="C343" s="62" t="s">
        <v>3</v>
      </c>
      <c r="D343" s="125">
        <v>7.4999999999999997E-2</v>
      </c>
      <c r="E343" s="126"/>
      <c r="F343" s="125">
        <f>E343*D343</f>
        <v>0</v>
      </c>
      <c r="G343" s="45">
        <v>1.2</v>
      </c>
      <c r="H343" s="174"/>
      <c r="I343" s="153"/>
      <c r="J343" s="329"/>
    </row>
    <row r="344" spans="1:10" s="118" customFormat="1" x14ac:dyDescent="0.2">
      <c r="A344" s="106"/>
      <c r="B344" s="143"/>
      <c r="C344" s="62" t="s">
        <v>3</v>
      </c>
      <c r="D344" s="125">
        <v>0.15</v>
      </c>
      <c r="E344" s="128"/>
      <c r="F344" s="125">
        <f>E344*D344</f>
        <v>0</v>
      </c>
      <c r="G344" s="45">
        <v>1.2</v>
      </c>
      <c r="H344" s="127"/>
      <c r="I344" s="116"/>
      <c r="J344" s="329"/>
    </row>
    <row r="345" spans="1:10" s="118" customFormat="1" ht="13.5" thickBot="1" x14ac:dyDescent="0.25">
      <c r="A345" s="106"/>
      <c r="B345" s="143"/>
      <c r="C345" s="62" t="s">
        <v>3</v>
      </c>
      <c r="D345" s="125">
        <v>0.3</v>
      </c>
      <c r="E345" s="129"/>
      <c r="F345" s="125">
        <f>E345*D345</f>
        <v>0</v>
      </c>
      <c r="G345" s="45">
        <v>1.2</v>
      </c>
      <c r="H345" s="127"/>
      <c r="I345" s="116"/>
      <c r="J345" s="329"/>
    </row>
    <row r="346" spans="1:10" s="118" customFormat="1" ht="13.5" thickBot="1" x14ac:dyDescent="0.25">
      <c r="A346" s="106"/>
      <c r="B346" s="193" t="s">
        <v>309</v>
      </c>
      <c r="C346" s="194"/>
      <c r="D346" s="195"/>
      <c r="E346" s="195"/>
      <c r="F346" s="195">
        <f>SUM(F343:F345)</f>
        <v>0</v>
      </c>
      <c r="G346" s="196">
        <v>1.2</v>
      </c>
      <c r="H346" s="197">
        <f>F346/G346</f>
        <v>0</v>
      </c>
      <c r="I346" s="198" t="str">
        <f>IF(C8="","",H346/$C$8*1000)</f>
        <v/>
      </c>
      <c r="J346" s="117"/>
    </row>
    <row r="347" spans="1:10" s="118" customFormat="1" x14ac:dyDescent="0.2">
      <c r="A347" s="106"/>
      <c r="B347" s="143"/>
      <c r="C347" s="62" t="s">
        <v>2</v>
      </c>
      <c r="D347" s="125">
        <v>0.6</v>
      </c>
      <c r="E347" s="126"/>
      <c r="F347" s="125">
        <f>E347*D347</f>
        <v>0</v>
      </c>
      <c r="G347" s="45">
        <v>1.8</v>
      </c>
      <c r="H347" s="127"/>
      <c r="I347" s="116"/>
      <c r="J347" s="329"/>
    </row>
    <row r="348" spans="1:10" s="118" customFormat="1" ht="13.5" thickBot="1" x14ac:dyDescent="0.25">
      <c r="A348" s="106"/>
      <c r="B348" s="143"/>
      <c r="C348" s="62" t="s">
        <v>2</v>
      </c>
      <c r="D348" s="125">
        <v>0.9</v>
      </c>
      <c r="E348" s="129"/>
      <c r="F348" s="125">
        <f>E348*D348</f>
        <v>0</v>
      </c>
      <c r="G348" s="45">
        <v>1.8</v>
      </c>
      <c r="H348" s="127"/>
      <c r="I348" s="116"/>
      <c r="J348" s="329"/>
    </row>
    <row r="349" spans="1:10" s="118" customFormat="1" x14ac:dyDescent="0.2">
      <c r="A349" s="106"/>
      <c r="B349" s="193" t="s">
        <v>310</v>
      </c>
      <c r="C349" s="194"/>
      <c r="D349" s="195"/>
      <c r="E349" s="195"/>
      <c r="F349" s="195">
        <f>SUM(F347:F348)</f>
        <v>0</v>
      </c>
      <c r="G349" s="196">
        <v>1.8</v>
      </c>
      <c r="H349" s="197">
        <f>F349/G349</f>
        <v>0</v>
      </c>
      <c r="I349" s="198" t="str">
        <f>IF(C8="","",H349/$C$8*1000)</f>
        <v/>
      </c>
      <c r="J349" s="117"/>
    </row>
    <row r="350" spans="1:10" s="118" customFormat="1" x14ac:dyDescent="0.2">
      <c r="A350" s="106"/>
      <c r="B350" s="132" t="s">
        <v>311</v>
      </c>
      <c r="C350" s="67"/>
      <c r="D350" s="6"/>
      <c r="E350" s="6"/>
      <c r="F350" s="6"/>
      <c r="G350" s="46"/>
      <c r="H350" s="134">
        <f>SUM(H349,H346)</f>
        <v>0</v>
      </c>
      <c r="I350" s="192" t="str">
        <f>IF(C8="","",H350/$C$8*1000)</f>
        <v/>
      </c>
      <c r="J350" s="117"/>
    </row>
    <row r="351" spans="1:10" s="118" customFormat="1" x14ac:dyDescent="0.2">
      <c r="A351" s="106" t="s">
        <v>94</v>
      </c>
      <c r="B351" s="148" t="s">
        <v>312</v>
      </c>
      <c r="C351" s="71"/>
      <c r="D351" s="148"/>
      <c r="E351" s="223"/>
      <c r="F351" s="148"/>
      <c r="G351" s="50"/>
      <c r="H351" s="149">
        <f>H350</f>
        <v>0</v>
      </c>
      <c r="I351" s="109" t="str">
        <f>IF(C8="","",H351/$C$8*1000)</f>
        <v/>
      </c>
      <c r="J351" s="117"/>
    </row>
    <row r="352" spans="1:10" s="135" customFormat="1" x14ac:dyDescent="0.2">
      <c r="A352" s="108" t="s">
        <v>96</v>
      </c>
      <c r="B352" s="10" t="s">
        <v>95</v>
      </c>
      <c r="C352" s="63"/>
      <c r="E352" s="120"/>
      <c r="G352" s="47"/>
      <c r="H352" s="152"/>
      <c r="I352" s="152"/>
      <c r="J352" s="329"/>
    </row>
    <row r="353" spans="1:10" s="118" customFormat="1" ht="13.5" thickBot="1" x14ac:dyDescent="0.25">
      <c r="A353" s="106" t="s">
        <v>163</v>
      </c>
      <c r="B353" s="161" t="s">
        <v>58</v>
      </c>
      <c r="C353" s="64"/>
      <c r="D353" s="140"/>
      <c r="E353" s="31"/>
      <c r="F353" s="140"/>
      <c r="G353" s="49"/>
      <c r="H353" s="141"/>
      <c r="I353" s="116"/>
      <c r="J353" s="329"/>
    </row>
    <row r="354" spans="1:10" s="118" customFormat="1" x14ac:dyDescent="0.2">
      <c r="A354" s="106"/>
      <c r="B354" s="124"/>
      <c r="C354" s="62" t="s">
        <v>3</v>
      </c>
      <c r="D354" s="125">
        <v>0.25</v>
      </c>
      <c r="E354" s="126"/>
      <c r="F354" s="125">
        <f>E354*D354</f>
        <v>0</v>
      </c>
      <c r="G354" s="45">
        <v>2</v>
      </c>
      <c r="H354" s="174"/>
      <c r="I354" s="153"/>
      <c r="J354" s="329"/>
    </row>
    <row r="355" spans="1:10" s="118" customFormat="1" ht="13.5" thickBot="1" x14ac:dyDescent="0.25">
      <c r="A355" s="106"/>
      <c r="B355" s="143"/>
      <c r="C355" s="62" t="s">
        <v>3</v>
      </c>
      <c r="D355" s="125">
        <v>0.5</v>
      </c>
      <c r="E355" s="129"/>
      <c r="F355" s="125">
        <f>E355*D355</f>
        <v>0</v>
      </c>
      <c r="G355" s="45">
        <v>2</v>
      </c>
      <c r="H355" s="127"/>
      <c r="I355" s="116"/>
      <c r="J355" s="329"/>
    </row>
    <row r="356" spans="1:10" s="118" customFormat="1" x14ac:dyDescent="0.2">
      <c r="A356" s="106"/>
      <c r="B356" s="132" t="s">
        <v>314</v>
      </c>
      <c r="C356" s="67"/>
      <c r="D356" s="6"/>
      <c r="E356" s="6"/>
      <c r="F356" s="6">
        <f>SUM(F354:F355)</f>
        <v>0</v>
      </c>
      <c r="G356" s="46">
        <v>2</v>
      </c>
      <c r="H356" s="134">
        <f>F356/G356</f>
        <v>0</v>
      </c>
      <c r="I356" s="192" t="str">
        <f>IF(C8="","",H356/$C$8*1000)</f>
        <v/>
      </c>
      <c r="J356" s="117"/>
    </row>
    <row r="357" spans="1:10" s="118" customFormat="1" x14ac:dyDescent="0.2">
      <c r="A357" s="252" t="s">
        <v>232</v>
      </c>
      <c r="B357" s="246" t="s">
        <v>60</v>
      </c>
      <c r="C357" s="247"/>
      <c r="D357" s="246"/>
      <c r="E357" s="253"/>
      <c r="F357" s="246"/>
      <c r="G357" s="248"/>
      <c r="H357" s="249">
        <f>SUM(H351,H340,H356)</f>
        <v>0</v>
      </c>
      <c r="I357" s="250" t="str">
        <f>IF(C8="","",H357/$C$8*1000)</f>
        <v/>
      </c>
      <c r="J357" s="15"/>
    </row>
    <row r="358" spans="1:10" s="118" customFormat="1" x14ac:dyDescent="0.2">
      <c r="A358" s="106"/>
      <c r="B358" s="135"/>
      <c r="C358" s="63"/>
      <c r="D358" s="135"/>
      <c r="E358" s="120"/>
      <c r="F358" s="135"/>
      <c r="G358" s="47"/>
      <c r="H358" s="9"/>
      <c r="I358" s="117"/>
      <c r="J358" s="329"/>
    </row>
    <row r="359" spans="1:10" s="118" customFormat="1" x14ac:dyDescent="0.2">
      <c r="A359" s="106" t="s">
        <v>97</v>
      </c>
      <c r="B359" s="3" t="s">
        <v>39</v>
      </c>
      <c r="C359" s="60"/>
      <c r="E359" s="238"/>
      <c r="G359" s="41"/>
      <c r="H359" s="116"/>
      <c r="I359" s="116"/>
      <c r="J359" s="329"/>
    </row>
    <row r="360" spans="1:10" s="118" customFormat="1" ht="13.5" thickBot="1" x14ac:dyDescent="0.25">
      <c r="A360" s="106" t="s">
        <v>164</v>
      </c>
      <c r="B360" s="161" t="s">
        <v>40</v>
      </c>
      <c r="C360" s="64"/>
      <c r="D360" s="140"/>
      <c r="E360" s="31"/>
      <c r="F360" s="140"/>
      <c r="G360" s="49"/>
      <c r="H360" s="141"/>
      <c r="I360" s="116"/>
      <c r="J360" s="329"/>
    </row>
    <row r="361" spans="1:10" s="118" customFormat="1" x14ac:dyDescent="0.2">
      <c r="A361" s="106"/>
      <c r="B361" s="143"/>
      <c r="C361" s="62" t="s">
        <v>2</v>
      </c>
      <c r="D361" s="125">
        <v>0.05</v>
      </c>
      <c r="E361" s="126"/>
      <c r="F361" s="125">
        <f>E361*D361</f>
        <v>0</v>
      </c>
      <c r="G361" s="45">
        <v>1</v>
      </c>
      <c r="H361" s="127"/>
      <c r="I361" s="116"/>
      <c r="J361" s="329"/>
    </row>
    <row r="362" spans="1:10" s="118" customFormat="1" x14ac:dyDescent="0.2">
      <c r="A362" s="106"/>
      <c r="B362" s="143"/>
      <c r="C362" s="62" t="s">
        <v>2</v>
      </c>
      <c r="D362" s="125">
        <v>0.25</v>
      </c>
      <c r="E362" s="128"/>
      <c r="F362" s="125">
        <f>E362*D362</f>
        <v>0</v>
      </c>
      <c r="G362" s="45">
        <v>1</v>
      </c>
      <c r="H362" s="127"/>
      <c r="I362" s="116"/>
      <c r="J362" s="329"/>
    </row>
    <row r="363" spans="1:10" s="118" customFormat="1" x14ac:dyDescent="0.2">
      <c r="A363" s="106"/>
      <c r="B363" s="143"/>
      <c r="C363" s="62" t="s">
        <v>2</v>
      </c>
      <c r="D363" s="125">
        <v>0.5</v>
      </c>
      <c r="E363" s="128"/>
      <c r="F363" s="125">
        <f>E363*D363</f>
        <v>0</v>
      </c>
      <c r="G363" s="45">
        <v>1</v>
      </c>
      <c r="H363" s="127"/>
      <c r="I363" s="116"/>
      <c r="J363" s="329"/>
    </row>
    <row r="364" spans="1:10" s="118" customFormat="1" ht="13.5" thickBot="1" x14ac:dyDescent="0.25">
      <c r="A364" s="106"/>
      <c r="B364" s="143"/>
      <c r="C364" s="62" t="s">
        <v>2</v>
      </c>
      <c r="D364" s="125">
        <v>1</v>
      </c>
      <c r="E364" s="129"/>
      <c r="F364" s="125">
        <f>E364*D364</f>
        <v>0</v>
      </c>
      <c r="G364" s="45">
        <v>1</v>
      </c>
      <c r="H364" s="127"/>
      <c r="I364" s="116"/>
      <c r="J364" s="329"/>
    </row>
    <row r="365" spans="1:10" s="118" customFormat="1" x14ac:dyDescent="0.2">
      <c r="A365" s="106"/>
      <c r="B365" s="132" t="s">
        <v>315</v>
      </c>
      <c r="C365" s="67"/>
      <c r="D365" s="6"/>
      <c r="E365" s="6"/>
      <c r="F365" s="6">
        <f>SUM(F361:F364)</f>
        <v>0</v>
      </c>
      <c r="G365" s="46">
        <v>1</v>
      </c>
      <c r="H365" s="134">
        <f>F365/G365</f>
        <v>0</v>
      </c>
      <c r="I365" s="192" t="str">
        <f>IF(C8="","",H365/$C$8*1000)</f>
        <v/>
      </c>
      <c r="J365" s="117"/>
    </row>
    <row r="366" spans="1:10" s="118" customFormat="1" ht="13.5" thickBot="1" x14ac:dyDescent="0.25">
      <c r="A366" s="106" t="s">
        <v>165</v>
      </c>
      <c r="B366" s="143" t="s">
        <v>41</v>
      </c>
      <c r="C366" s="64"/>
      <c r="D366" s="140"/>
      <c r="E366" s="140"/>
      <c r="F366" s="140"/>
      <c r="G366" s="49"/>
      <c r="H366" s="141"/>
      <c r="I366" s="116"/>
      <c r="J366" s="329"/>
    </row>
    <row r="367" spans="1:10" s="118" customFormat="1" x14ac:dyDescent="0.2">
      <c r="A367" s="106"/>
      <c r="B367" s="143"/>
      <c r="C367" s="62" t="s">
        <v>2</v>
      </c>
      <c r="D367" s="125">
        <v>0.01</v>
      </c>
      <c r="E367" s="126"/>
      <c r="F367" s="125">
        <f t="shared" ref="F367:F372" si="0">E367*D367</f>
        <v>0</v>
      </c>
      <c r="G367" s="45">
        <v>0.24</v>
      </c>
      <c r="H367" s="127"/>
      <c r="I367" s="116"/>
      <c r="J367" s="329"/>
    </row>
    <row r="368" spans="1:10" s="118" customFormat="1" x14ac:dyDescent="0.2">
      <c r="A368" s="106"/>
      <c r="B368" s="143"/>
      <c r="C368" s="62" t="s">
        <v>2</v>
      </c>
      <c r="D368" s="125">
        <v>0.04</v>
      </c>
      <c r="E368" s="128"/>
      <c r="F368" s="125">
        <f t="shared" si="0"/>
        <v>0</v>
      </c>
      <c r="G368" s="45">
        <v>0.24</v>
      </c>
      <c r="H368" s="127"/>
      <c r="I368" s="116"/>
      <c r="J368" s="329"/>
    </row>
    <row r="369" spans="1:10" s="118" customFormat="1" x14ac:dyDescent="0.2">
      <c r="A369" s="106"/>
      <c r="B369" s="143"/>
      <c r="C369" s="62" t="s">
        <v>2</v>
      </c>
      <c r="D369" s="125">
        <v>0.08</v>
      </c>
      <c r="E369" s="128"/>
      <c r="F369" s="125">
        <f t="shared" si="0"/>
        <v>0</v>
      </c>
      <c r="G369" s="45">
        <v>0.24</v>
      </c>
      <c r="H369" s="127"/>
      <c r="I369" s="116"/>
      <c r="J369" s="329"/>
    </row>
    <row r="370" spans="1:10" s="118" customFormat="1" x14ac:dyDescent="0.2">
      <c r="A370" s="106"/>
      <c r="B370" s="143"/>
      <c r="C370" s="62" t="s">
        <v>2</v>
      </c>
      <c r="D370" s="125">
        <v>0.16</v>
      </c>
      <c r="E370" s="128"/>
      <c r="F370" s="125">
        <f t="shared" si="0"/>
        <v>0</v>
      </c>
      <c r="G370" s="45">
        <v>0.24</v>
      </c>
      <c r="H370" s="127"/>
      <c r="I370" s="116"/>
      <c r="J370" s="329"/>
    </row>
    <row r="371" spans="1:10" s="118" customFormat="1" x14ac:dyDescent="0.2">
      <c r="A371" s="106"/>
      <c r="B371" s="143"/>
      <c r="C371" s="62" t="s">
        <v>2</v>
      </c>
      <c r="D371" s="125">
        <v>0.24</v>
      </c>
      <c r="E371" s="128"/>
      <c r="F371" s="125">
        <f t="shared" si="0"/>
        <v>0</v>
      </c>
      <c r="G371" s="45">
        <v>0.24</v>
      </c>
      <c r="H371" s="127"/>
      <c r="I371" s="116"/>
      <c r="J371" s="329"/>
    </row>
    <row r="372" spans="1:10" s="118" customFormat="1" ht="13.5" thickBot="1" x14ac:dyDescent="0.25">
      <c r="A372" s="106"/>
      <c r="B372" s="143"/>
      <c r="C372" s="62" t="s">
        <v>2</v>
      </c>
      <c r="D372" s="125">
        <v>0.36</v>
      </c>
      <c r="E372" s="129"/>
      <c r="F372" s="125">
        <f t="shared" si="0"/>
        <v>0</v>
      </c>
      <c r="G372" s="45">
        <v>0.24</v>
      </c>
      <c r="H372" s="127"/>
      <c r="I372" s="116"/>
      <c r="J372" s="329"/>
    </row>
    <row r="373" spans="1:10" s="118" customFormat="1" x14ac:dyDescent="0.2">
      <c r="A373" s="106"/>
      <c r="B373" s="132" t="s">
        <v>316</v>
      </c>
      <c r="C373" s="70"/>
      <c r="D373" s="159"/>
      <c r="E373" s="159"/>
      <c r="F373" s="159">
        <f>SUM(F367:F372)</f>
        <v>0</v>
      </c>
      <c r="G373" s="53">
        <v>0.24</v>
      </c>
      <c r="H373" s="165">
        <f>F373/G373</f>
        <v>0</v>
      </c>
      <c r="I373" s="192" t="str">
        <f>IF(C8="","",H373/$C$8*1000)</f>
        <v/>
      </c>
      <c r="J373" s="117"/>
    </row>
    <row r="374" spans="1:10" s="118" customFormat="1" ht="13.5" thickBot="1" x14ac:dyDescent="0.25">
      <c r="A374" s="106" t="s">
        <v>166</v>
      </c>
      <c r="B374" s="124" t="s">
        <v>42</v>
      </c>
      <c r="C374" s="78" t="s">
        <v>320</v>
      </c>
      <c r="D374" s="140"/>
      <c r="E374" s="140"/>
      <c r="F374" s="140"/>
      <c r="G374" s="49"/>
      <c r="H374" s="141"/>
      <c r="I374" s="116"/>
      <c r="J374" s="329"/>
    </row>
    <row r="375" spans="1:10" s="118" customFormat="1" x14ac:dyDescent="0.2">
      <c r="A375" s="106"/>
      <c r="B375" s="124"/>
      <c r="C375" s="62" t="s">
        <v>2</v>
      </c>
      <c r="D375" s="125">
        <v>2.5000000000000001E-2</v>
      </c>
      <c r="E375" s="126"/>
      <c r="F375" s="125">
        <f>E375*D375</f>
        <v>0</v>
      </c>
      <c r="G375" s="45">
        <v>0.24</v>
      </c>
      <c r="H375" s="127"/>
      <c r="I375" s="116"/>
      <c r="J375" s="329"/>
    </row>
    <row r="376" spans="1:10" s="118" customFormat="1" x14ac:dyDescent="0.2">
      <c r="A376" s="106"/>
      <c r="B376" s="143"/>
      <c r="C376" s="62" t="s">
        <v>2</v>
      </c>
      <c r="D376" s="125">
        <v>7.4999999999999997E-2</v>
      </c>
      <c r="E376" s="128"/>
      <c r="F376" s="125">
        <f>E376*D376</f>
        <v>0</v>
      </c>
      <c r="G376" s="45">
        <v>0.24</v>
      </c>
      <c r="H376" s="127"/>
      <c r="I376" s="117"/>
      <c r="J376" s="329"/>
    </row>
    <row r="377" spans="1:10" s="118" customFormat="1" ht="13.5" thickBot="1" x14ac:dyDescent="0.25">
      <c r="A377" s="107"/>
      <c r="B377" s="143"/>
      <c r="C377" s="62" t="s">
        <v>2</v>
      </c>
      <c r="D377" s="125">
        <v>0.1</v>
      </c>
      <c r="E377" s="129"/>
      <c r="F377" s="125">
        <f>E377*D377</f>
        <v>0</v>
      </c>
      <c r="G377" s="45">
        <v>0.24</v>
      </c>
      <c r="H377" s="127"/>
      <c r="I377" s="117"/>
      <c r="J377" s="329"/>
    </row>
    <row r="378" spans="1:10" s="145" customFormat="1" ht="13.5" thickBot="1" x14ac:dyDescent="0.25">
      <c r="A378" s="107"/>
      <c r="B378" s="193" t="s">
        <v>317</v>
      </c>
      <c r="C378" s="194"/>
      <c r="D378" s="195"/>
      <c r="E378" s="203"/>
      <c r="F378" s="195">
        <f>SUM(F375:F377)</f>
        <v>0</v>
      </c>
      <c r="G378" s="196">
        <v>0.24</v>
      </c>
      <c r="H378" s="197">
        <f>F378/G378</f>
        <v>0</v>
      </c>
      <c r="I378" s="198" t="str">
        <f>IF(C8="","",H378/$C$8*1000)</f>
        <v/>
      </c>
      <c r="J378" s="117"/>
    </row>
    <row r="379" spans="1:10" s="118" customFormat="1" ht="13.5" thickBot="1" x14ac:dyDescent="0.25">
      <c r="A379" s="106"/>
      <c r="B379" s="143"/>
      <c r="C379" s="62" t="s">
        <v>216</v>
      </c>
      <c r="D379" s="125">
        <v>0.3</v>
      </c>
      <c r="E379" s="147"/>
      <c r="F379" s="135">
        <f>E379*D379</f>
        <v>0</v>
      </c>
      <c r="G379" s="47">
        <v>0.3</v>
      </c>
      <c r="H379" s="137"/>
      <c r="I379" s="117"/>
      <c r="J379" s="329"/>
    </row>
    <row r="380" spans="1:10" s="145" customFormat="1" x14ac:dyDescent="0.2">
      <c r="A380" s="107"/>
      <c r="B380" s="193" t="s">
        <v>318</v>
      </c>
      <c r="C380" s="194"/>
      <c r="D380" s="195"/>
      <c r="E380" s="203"/>
      <c r="F380" s="195">
        <f>SUM(F379)</f>
        <v>0</v>
      </c>
      <c r="G380" s="196">
        <v>0.3</v>
      </c>
      <c r="H380" s="197">
        <f>F380/G380</f>
        <v>0</v>
      </c>
      <c r="I380" s="198" t="str">
        <f>IF(C8="","",H380/$C$8*1000)</f>
        <v/>
      </c>
      <c r="J380" s="117"/>
    </row>
    <row r="381" spans="1:10" s="118" customFormat="1" x14ac:dyDescent="0.2">
      <c r="A381" s="106"/>
      <c r="B381" s="132" t="s">
        <v>319</v>
      </c>
      <c r="C381" s="67"/>
      <c r="D381" s="6"/>
      <c r="E381" s="6"/>
      <c r="F381" s="6"/>
      <c r="G381" s="46"/>
      <c r="H381" s="134">
        <f>SUM(H380,H378)</f>
        <v>0</v>
      </c>
      <c r="I381" s="192" t="str">
        <f>IF(C8="","",H381/$C$8*1000)</f>
        <v/>
      </c>
      <c r="J381" s="117"/>
    </row>
    <row r="382" spans="1:10" s="118" customFormat="1" ht="13.5" thickBot="1" x14ac:dyDescent="0.25">
      <c r="A382" s="106" t="s">
        <v>468</v>
      </c>
      <c r="B382" s="161" t="s">
        <v>43</v>
      </c>
      <c r="C382" s="64"/>
      <c r="D382" s="140"/>
      <c r="E382" s="135"/>
      <c r="F382" s="140"/>
      <c r="G382" s="49"/>
      <c r="H382" s="141"/>
      <c r="I382" s="116"/>
      <c r="J382" s="329"/>
    </row>
    <row r="383" spans="1:10" s="118" customFormat="1" x14ac:dyDescent="0.2">
      <c r="A383" s="106"/>
      <c r="B383" s="146"/>
      <c r="C383" s="65" t="s">
        <v>2</v>
      </c>
      <c r="D383" s="114">
        <v>1</v>
      </c>
      <c r="E383" s="208"/>
      <c r="F383" s="114">
        <f>E383*D383</f>
        <v>0</v>
      </c>
      <c r="G383" s="42">
        <v>1</v>
      </c>
      <c r="H383" s="134">
        <f>F383/G383</f>
        <v>0</v>
      </c>
      <c r="I383" s="192" t="str">
        <f>IF(C8="","",H383/$C$8*1000)</f>
        <v/>
      </c>
      <c r="J383" s="117"/>
    </row>
    <row r="384" spans="1:10" s="118" customFormat="1" x14ac:dyDescent="0.2">
      <c r="A384" s="252" t="s">
        <v>233</v>
      </c>
      <c r="B384" s="246" t="s">
        <v>321</v>
      </c>
      <c r="C384" s="247"/>
      <c r="D384" s="246"/>
      <c r="E384" s="246"/>
      <c r="F384" s="246"/>
      <c r="G384" s="248"/>
      <c r="H384" s="249">
        <f>H365+H373+H381+H383</f>
        <v>0</v>
      </c>
      <c r="I384" s="250" t="str">
        <f>IF(C8="","",H384/$C$8*1000)</f>
        <v/>
      </c>
      <c r="J384" s="15"/>
    </row>
    <row r="385" spans="1:10" s="118" customFormat="1" x14ac:dyDescent="0.2">
      <c r="A385" s="106"/>
      <c r="B385" s="135"/>
      <c r="C385" s="63"/>
      <c r="D385" s="135"/>
      <c r="E385" s="135"/>
      <c r="F385" s="135"/>
      <c r="G385" s="47"/>
      <c r="H385" s="152"/>
      <c r="I385" s="117"/>
      <c r="J385" s="329"/>
    </row>
    <row r="386" spans="1:10" s="118" customFormat="1" x14ac:dyDescent="0.2">
      <c r="A386" s="107" t="s">
        <v>98</v>
      </c>
      <c r="B386" s="3" t="s">
        <v>44</v>
      </c>
      <c r="C386" s="60"/>
      <c r="G386" s="41"/>
      <c r="H386" s="116"/>
      <c r="I386" s="116"/>
      <c r="J386" s="329"/>
    </row>
    <row r="387" spans="1:10" s="135" customFormat="1" x14ac:dyDescent="0.2">
      <c r="A387" s="108" t="s">
        <v>100</v>
      </c>
      <c r="B387" s="13" t="s">
        <v>99</v>
      </c>
      <c r="C387" s="63"/>
      <c r="G387" s="47"/>
      <c r="H387" s="152"/>
      <c r="I387" s="152"/>
      <c r="J387" s="329"/>
    </row>
    <row r="388" spans="1:10" s="118" customFormat="1" ht="13.5" thickBot="1" x14ac:dyDescent="0.25">
      <c r="A388" s="106" t="s">
        <v>322</v>
      </c>
      <c r="B388" s="161" t="s">
        <v>45</v>
      </c>
      <c r="C388" s="64"/>
      <c r="D388" s="140"/>
      <c r="E388" s="140"/>
      <c r="F388" s="140"/>
      <c r="G388" s="49"/>
      <c r="H388" s="141"/>
      <c r="I388" s="117"/>
      <c r="J388" s="329"/>
    </row>
    <row r="389" spans="1:10" s="118" customFormat="1" ht="13.5" thickBot="1" x14ac:dyDescent="0.25">
      <c r="A389" s="106"/>
      <c r="B389" s="146"/>
      <c r="C389" s="65" t="s">
        <v>3</v>
      </c>
      <c r="D389" s="114">
        <v>0.4</v>
      </c>
      <c r="E389" s="147"/>
      <c r="F389" s="114">
        <f>E389*D389</f>
        <v>0</v>
      </c>
      <c r="G389" s="42">
        <v>0.8</v>
      </c>
      <c r="H389" s="134">
        <f>F389/G389</f>
        <v>0</v>
      </c>
      <c r="I389" s="192" t="str">
        <f>IF(C8="","",H389/$C$8*1000)</f>
        <v/>
      </c>
      <c r="J389" s="117"/>
    </row>
    <row r="390" spans="1:10" s="118" customFormat="1" ht="13.5" thickBot="1" x14ac:dyDescent="0.25">
      <c r="A390" s="106" t="s">
        <v>167</v>
      </c>
      <c r="B390" s="161" t="s">
        <v>46</v>
      </c>
      <c r="C390" s="64"/>
      <c r="D390" s="140"/>
      <c r="E390" s="31"/>
      <c r="F390" s="140"/>
      <c r="G390" s="49"/>
      <c r="H390" s="141"/>
      <c r="I390" s="116"/>
      <c r="J390" s="329"/>
    </row>
    <row r="391" spans="1:10" s="118" customFormat="1" ht="13.5" thickBot="1" x14ac:dyDescent="0.25">
      <c r="A391" s="106"/>
      <c r="B391" s="143"/>
      <c r="C391" s="62" t="s">
        <v>3</v>
      </c>
      <c r="D391" s="125">
        <v>0.2</v>
      </c>
      <c r="E391" s="126"/>
      <c r="F391" s="125">
        <f>E391*D391</f>
        <v>0</v>
      </c>
      <c r="G391" s="45">
        <v>0.4</v>
      </c>
      <c r="H391" s="127"/>
      <c r="I391" s="116"/>
      <c r="J391" s="329"/>
    </row>
    <row r="392" spans="1:10" s="118" customFormat="1" ht="13.5" thickBot="1" x14ac:dyDescent="0.25">
      <c r="A392" s="106"/>
      <c r="B392" s="193" t="s">
        <v>323</v>
      </c>
      <c r="C392" s="194"/>
      <c r="D392" s="195"/>
      <c r="E392" s="237"/>
      <c r="F392" s="195">
        <f>SUM(F391)</f>
        <v>0</v>
      </c>
      <c r="G392" s="196">
        <v>0.4</v>
      </c>
      <c r="H392" s="197">
        <f>F392/G392</f>
        <v>0</v>
      </c>
      <c r="I392" s="198" t="str">
        <f>IF(C8="","",H392/$C$8*1000)</f>
        <v/>
      </c>
      <c r="J392" s="117"/>
    </row>
    <row r="393" spans="1:10" s="118" customFormat="1" ht="13.5" thickBot="1" x14ac:dyDescent="0.25">
      <c r="A393" s="106"/>
      <c r="B393" s="143"/>
      <c r="C393" s="62" t="s">
        <v>2</v>
      </c>
      <c r="D393" s="125">
        <v>0.2</v>
      </c>
      <c r="E393" s="129"/>
      <c r="F393" s="125">
        <f>E393*D393</f>
        <v>0</v>
      </c>
      <c r="G393" s="45">
        <v>0.4</v>
      </c>
      <c r="H393" s="127"/>
      <c r="I393" s="117"/>
      <c r="J393" s="329"/>
    </row>
    <row r="394" spans="1:10" s="118" customFormat="1" x14ac:dyDescent="0.2">
      <c r="A394" s="106"/>
      <c r="B394" s="193" t="s">
        <v>324</v>
      </c>
      <c r="C394" s="194"/>
      <c r="D394" s="195"/>
      <c r="E394" s="203"/>
      <c r="F394" s="195">
        <f>SUM(F393)</f>
        <v>0</v>
      </c>
      <c r="G394" s="196">
        <v>0.4</v>
      </c>
      <c r="H394" s="197">
        <f>F394/G394</f>
        <v>0</v>
      </c>
      <c r="I394" s="198" t="str">
        <f>IF(C8="","",H394/$C$8*1000)</f>
        <v/>
      </c>
      <c r="J394" s="117"/>
    </row>
    <row r="395" spans="1:10" s="118" customFormat="1" x14ac:dyDescent="0.2">
      <c r="A395" s="106"/>
      <c r="B395" s="132" t="s">
        <v>325</v>
      </c>
      <c r="C395" s="67"/>
      <c r="D395" s="6"/>
      <c r="E395" s="156"/>
      <c r="F395" s="6">
        <f>F392+F394</f>
        <v>0</v>
      </c>
      <c r="G395" s="46">
        <v>0.4</v>
      </c>
      <c r="H395" s="134">
        <f>F395/G395</f>
        <v>0</v>
      </c>
      <c r="I395" s="192" t="str">
        <f>IF(C8="","",H395/$C$8*1000)</f>
        <v/>
      </c>
      <c r="J395" s="117"/>
    </row>
    <row r="396" spans="1:10" s="118" customFormat="1" ht="13.5" thickBot="1" x14ac:dyDescent="0.25">
      <c r="A396" s="106" t="s">
        <v>168</v>
      </c>
      <c r="B396" s="161" t="s">
        <v>47</v>
      </c>
      <c r="C396" s="78" t="s">
        <v>82</v>
      </c>
      <c r="D396" s="140"/>
      <c r="E396" s="31"/>
      <c r="F396" s="140"/>
      <c r="G396" s="49"/>
      <c r="H396" s="141"/>
      <c r="I396" s="116"/>
      <c r="J396" s="329"/>
    </row>
    <row r="397" spans="1:10" s="118" customFormat="1" x14ac:dyDescent="0.2">
      <c r="A397" s="106"/>
      <c r="B397" s="124"/>
      <c r="C397" s="62" t="s">
        <v>3</v>
      </c>
      <c r="D397" s="125">
        <v>0.25</v>
      </c>
      <c r="E397" s="126"/>
      <c r="F397" s="125">
        <f>E397*D397</f>
        <v>0</v>
      </c>
      <c r="G397" s="45">
        <v>1</v>
      </c>
      <c r="H397" s="174"/>
      <c r="I397" s="153"/>
      <c r="J397" s="329"/>
    </row>
    <row r="398" spans="1:10" s="118" customFormat="1" x14ac:dyDescent="0.2">
      <c r="A398" s="106"/>
      <c r="B398" s="143"/>
      <c r="C398" s="62" t="s">
        <v>3</v>
      </c>
      <c r="D398" s="125">
        <v>0.5</v>
      </c>
      <c r="E398" s="128"/>
      <c r="F398" s="125">
        <f>E398*D398</f>
        <v>0</v>
      </c>
      <c r="G398" s="45">
        <v>1</v>
      </c>
      <c r="H398" s="127"/>
      <c r="I398" s="116"/>
      <c r="J398" s="329"/>
    </row>
    <row r="399" spans="1:10" s="118" customFormat="1" x14ac:dyDescent="0.2">
      <c r="A399" s="106"/>
      <c r="B399" s="143"/>
      <c r="C399" s="62" t="s">
        <v>3</v>
      </c>
      <c r="D399" s="125">
        <v>0.75</v>
      </c>
      <c r="E399" s="128"/>
      <c r="F399" s="125">
        <f>E399*D399</f>
        <v>0</v>
      </c>
      <c r="G399" s="45">
        <v>1</v>
      </c>
      <c r="H399" s="127"/>
      <c r="I399" s="116"/>
      <c r="J399" s="329"/>
    </row>
    <row r="400" spans="1:10" s="118" customFormat="1" ht="13.5" thickBot="1" x14ac:dyDescent="0.25">
      <c r="A400" s="106"/>
      <c r="B400" s="7" t="s">
        <v>192</v>
      </c>
      <c r="C400" s="62" t="s">
        <v>3</v>
      </c>
      <c r="D400" s="125">
        <v>10</v>
      </c>
      <c r="E400" s="129"/>
      <c r="F400" s="125">
        <f>E400*D400</f>
        <v>0</v>
      </c>
      <c r="G400" s="45">
        <v>1</v>
      </c>
      <c r="H400" s="127"/>
      <c r="I400" s="116"/>
      <c r="J400" s="329"/>
    </row>
    <row r="401" spans="1:10" s="118" customFormat="1" ht="13.5" thickBot="1" x14ac:dyDescent="0.25">
      <c r="A401" s="106"/>
      <c r="B401" s="193" t="s">
        <v>326</v>
      </c>
      <c r="C401" s="194"/>
      <c r="D401" s="195"/>
      <c r="E401" s="195"/>
      <c r="F401" s="195">
        <f>SUM(F397:F400)</f>
        <v>0</v>
      </c>
      <c r="G401" s="196">
        <v>1</v>
      </c>
      <c r="H401" s="197">
        <f>F401/G401</f>
        <v>0</v>
      </c>
      <c r="I401" s="198" t="str">
        <f>IF(C8="","",H401/$C$8*1000)</f>
        <v/>
      </c>
      <c r="J401" s="117"/>
    </row>
    <row r="402" spans="1:10" s="118" customFormat="1" x14ac:dyDescent="0.2">
      <c r="A402" s="106"/>
      <c r="B402" s="143"/>
      <c r="C402" s="62" t="s">
        <v>2</v>
      </c>
      <c r="D402" s="125">
        <v>0.2</v>
      </c>
      <c r="E402" s="126"/>
      <c r="F402" s="125">
        <f>E402*D402</f>
        <v>0</v>
      </c>
      <c r="G402" s="452">
        <v>0.8</v>
      </c>
      <c r="H402" s="127"/>
      <c r="I402" s="116"/>
      <c r="J402" s="329"/>
    </row>
    <row r="403" spans="1:10" s="118" customFormat="1" ht="13.5" thickBot="1" x14ac:dyDescent="0.25">
      <c r="A403" s="106"/>
      <c r="B403" s="143"/>
      <c r="C403" s="62" t="s">
        <v>2</v>
      </c>
      <c r="D403" s="125">
        <v>0.4</v>
      </c>
      <c r="E403" s="129"/>
      <c r="F403" s="125">
        <f>E403*D403</f>
        <v>0</v>
      </c>
      <c r="G403" s="452">
        <v>0.8</v>
      </c>
      <c r="H403" s="127"/>
      <c r="I403" s="116"/>
      <c r="J403" s="329"/>
    </row>
    <row r="404" spans="1:10" s="118" customFormat="1" x14ac:dyDescent="0.2">
      <c r="A404" s="106"/>
      <c r="B404" s="193" t="s">
        <v>327</v>
      </c>
      <c r="C404" s="194"/>
      <c r="D404" s="195"/>
      <c r="E404" s="195"/>
      <c r="F404" s="195">
        <f>SUM(F402:F403)</f>
        <v>0</v>
      </c>
      <c r="G404" s="450">
        <v>0.8</v>
      </c>
      <c r="H404" s="197">
        <f>F404/G404</f>
        <v>0</v>
      </c>
      <c r="I404" s="198" t="str">
        <f>IF(C8="","",H404/$C$8*1000)</f>
        <v/>
      </c>
      <c r="J404" s="117"/>
    </row>
    <row r="405" spans="1:10" s="118" customFormat="1" x14ac:dyDescent="0.2">
      <c r="A405" s="106"/>
      <c r="B405" s="132" t="s">
        <v>328</v>
      </c>
      <c r="C405" s="67"/>
      <c r="D405" s="6"/>
      <c r="E405" s="6"/>
      <c r="F405" s="6"/>
      <c r="G405" s="46"/>
      <c r="H405" s="134">
        <f>SUM(H404,H401)</f>
        <v>0</v>
      </c>
      <c r="I405" s="192" t="str">
        <f>IF($C$8="","",H405/$C$8*1000)</f>
        <v/>
      </c>
      <c r="J405" s="117"/>
    </row>
    <row r="406" spans="1:10" s="118" customFormat="1" ht="13.5" thickBot="1" x14ac:dyDescent="0.25">
      <c r="A406" s="106" t="s">
        <v>169</v>
      </c>
      <c r="B406" s="161" t="s">
        <v>48</v>
      </c>
      <c r="C406" s="64"/>
      <c r="D406" s="140"/>
      <c r="E406" s="140"/>
      <c r="F406" s="140"/>
      <c r="G406" s="49"/>
      <c r="H406" s="141"/>
      <c r="I406" s="117"/>
      <c r="J406" s="329"/>
    </row>
    <row r="407" spans="1:10" s="118" customFormat="1" ht="13.5" thickBot="1" x14ac:dyDescent="0.25">
      <c r="A407" s="106"/>
      <c r="B407" s="143"/>
      <c r="C407" s="62" t="s">
        <v>3</v>
      </c>
      <c r="D407" s="125">
        <v>0.5</v>
      </c>
      <c r="E407" s="126"/>
      <c r="F407" s="125">
        <f>E407*D407</f>
        <v>0</v>
      </c>
      <c r="G407" s="47">
        <v>0.5</v>
      </c>
      <c r="H407" s="127"/>
      <c r="I407" s="117"/>
      <c r="J407" s="329"/>
    </row>
    <row r="408" spans="1:10" s="118" customFormat="1" ht="13.5" thickBot="1" x14ac:dyDescent="0.25">
      <c r="A408" s="106"/>
      <c r="B408" s="193" t="s">
        <v>329</v>
      </c>
      <c r="C408" s="194"/>
      <c r="D408" s="195"/>
      <c r="E408" s="237"/>
      <c r="F408" s="195">
        <f>SUM(F407)</f>
        <v>0</v>
      </c>
      <c r="G408" s="196">
        <v>0.5</v>
      </c>
      <c r="H408" s="197">
        <f>F408/G408</f>
        <v>0</v>
      </c>
      <c r="I408" s="198" t="str">
        <f>IF($C$8="","",H408/$C$8*1000)</f>
        <v/>
      </c>
      <c r="J408" s="117"/>
    </row>
    <row r="409" spans="1:10" s="118" customFormat="1" x14ac:dyDescent="0.2">
      <c r="A409" s="106"/>
      <c r="B409" s="143"/>
      <c r="C409" s="62" t="s">
        <v>2</v>
      </c>
      <c r="D409" s="125">
        <v>0.25</v>
      </c>
      <c r="E409" s="128"/>
      <c r="F409" s="125">
        <f>E409*D409</f>
        <v>0</v>
      </c>
      <c r="G409" s="47">
        <v>0.5</v>
      </c>
      <c r="H409" s="127"/>
      <c r="I409" s="117"/>
      <c r="J409" s="329"/>
    </row>
    <row r="410" spans="1:10" s="118" customFormat="1" ht="13.5" thickBot="1" x14ac:dyDescent="0.25">
      <c r="A410" s="106"/>
      <c r="B410" s="143"/>
      <c r="C410" s="62" t="s">
        <v>2</v>
      </c>
      <c r="D410" s="125">
        <v>0.5</v>
      </c>
      <c r="E410" s="129"/>
      <c r="F410" s="125">
        <f>E410*D410</f>
        <v>0</v>
      </c>
      <c r="G410" s="47">
        <v>0.5</v>
      </c>
      <c r="H410" s="127"/>
      <c r="I410" s="117"/>
      <c r="J410" s="329"/>
    </row>
    <row r="411" spans="1:10" s="118" customFormat="1" x14ac:dyDescent="0.2">
      <c r="A411" s="106"/>
      <c r="B411" s="193" t="s">
        <v>330</v>
      </c>
      <c r="C411" s="194"/>
      <c r="D411" s="195"/>
      <c r="E411" s="203"/>
      <c r="F411" s="195">
        <f>SUM(F409:F410)</f>
        <v>0</v>
      </c>
      <c r="G411" s="196">
        <v>0.5</v>
      </c>
      <c r="H411" s="197">
        <f>F411/G411</f>
        <v>0</v>
      </c>
      <c r="I411" s="198" t="str">
        <f>IF($C$8="","",H411/$C$8*1000)</f>
        <v/>
      </c>
      <c r="J411" s="117"/>
    </row>
    <row r="412" spans="1:10" s="118" customFormat="1" x14ac:dyDescent="0.2">
      <c r="A412" s="106"/>
      <c r="B412" s="158" t="s">
        <v>331</v>
      </c>
      <c r="C412" s="70"/>
      <c r="D412" s="159"/>
      <c r="E412" s="233"/>
      <c r="F412" s="159">
        <f>F408+F411</f>
        <v>0</v>
      </c>
      <c r="G412" s="53">
        <v>0.5</v>
      </c>
      <c r="H412" s="165">
        <f>F412/G412</f>
        <v>0</v>
      </c>
      <c r="I412" s="192" t="str">
        <f>IF($C$8="","",H412/$C$8*1000)</f>
        <v/>
      </c>
      <c r="J412" s="117"/>
    </row>
    <row r="413" spans="1:10" s="118" customFormat="1" ht="13.5" thickBot="1" x14ac:dyDescent="0.25">
      <c r="A413" s="106" t="s">
        <v>448</v>
      </c>
      <c r="B413" s="139" t="s">
        <v>64</v>
      </c>
      <c r="C413" s="64"/>
      <c r="D413" s="140"/>
      <c r="E413" s="31"/>
      <c r="F413" s="140"/>
      <c r="G413" s="49"/>
      <c r="H413" s="141"/>
      <c r="I413" s="117"/>
      <c r="J413" s="329"/>
    </row>
    <row r="414" spans="1:10" s="118" customFormat="1" ht="13.5" thickBot="1" x14ac:dyDescent="0.25">
      <c r="A414" s="106"/>
      <c r="B414" s="124"/>
      <c r="C414" s="63" t="s">
        <v>3</v>
      </c>
      <c r="D414" s="135">
        <v>0.4</v>
      </c>
      <c r="E414" s="147"/>
      <c r="F414" s="135">
        <f>E414*D414</f>
        <v>0</v>
      </c>
      <c r="G414" s="47">
        <v>0.4</v>
      </c>
      <c r="H414" s="137"/>
      <c r="I414" s="117"/>
      <c r="J414" s="329"/>
    </row>
    <row r="415" spans="1:10" s="118" customFormat="1" ht="13.5" thickBot="1" x14ac:dyDescent="0.25">
      <c r="A415" s="106"/>
      <c r="B415" s="193" t="s">
        <v>445</v>
      </c>
      <c r="C415" s="194"/>
      <c r="D415" s="195"/>
      <c r="E415" s="203"/>
      <c r="F415" s="195">
        <f>SUM(F414)</f>
        <v>0</v>
      </c>
      <c r="G415" s="196">
        <v>0.4</v>
      </c>
      <c r="H415" s="197">
        <f>F415/G415</f>
        <v>0</v>
      </c>
      <c r="I415" s="198" t="str">
        <f>IF($C$8="","",H415/$C$8*1000)</f>
        <v/>
      </c>
      <c r="J415" s="117"/>
    </row>
    <row r="416" spans="1:10" s="118" customFormat="1" ht="13.5" thickBot="1" x14ac:dyDescent="0.25">
      <c r="A416" s="106"/>
      <c r="B416" s="124"/>
      <c r="C416" s="62" t="s">
        <v>2</v>
      </c>
      <c r="D416" s="135">
        <v>0.4</v>
      </c>
      <c r="E416" s="147"/>
      <c r="F416" s="135">
        <f>E416*D416</f>
        <v>0</v>
      </c>
      <c r="G416" s="47">
        <v>0.4</v>
      </c>
      <c r="H416" s="137"/>
      <c r="I416" s="117"/>
      <c r="J416" s="329"/>
    </row>
    <row r="417" spans="1:10" s="118" customFormat="1" x14ac:dyDescent="0.2">
      <c r="A417" s="106"/>
      <c r="B417" s="193" t="s">
        <v>446</v>
      </c>
      <c r="C417" s="194"/>
      <c r="D417" s="195"/>
      <c r="E417" s="203"/>
      <c r="F417" s="195">
        <f>SUM(F416)</f>
        <v>0</v>
      </c>
      <c r="G417" s="196">
        <v>0.4</v>
      </c>
      <c r="H417" s="197">
        <f>F417/G417</f>
        <v>0</v>
      </c>
      <c r="I417" s="198" t="str">
        <f>IF($C$8="","",H417/$C$8*1000)</f>
        <v/>
      </c>
      <c r="J417" s="117"/>
    </row>
    <row r="418" spans="1:10" s="118" customFormat="1" x14ac:dyDescent="0.2">
      <c r="A418" s="106"/>
      <c r="B418" s="158" t="s">
        <v>447</v>
      </c>
      <c r="C418" s="70"/>
      <c r="D418" s="159"/>
      <c r="E418" s="156"/>
      <c r="F418" s="159">
        <f>F415+F417</f>
        <v>0</v>
      </c>
      <c r="G418" s="53">
        <v>0.4</v>
      </c>
      <c r="H418" s="165">
        <f>F418/G418</f>
        <v>0</v>
      </c>
      <c r="I418" s="192" t="str">
        <f>IF($C$8="","",H418/$C$8*1000)</f>
        <v/>
      </c>
      <c r="J418" s="117"/>
    </row>
    <row r="419" spans="1:10" s="118" customFormat="1" ht="13.5" thickBot="1" x14ac:dyDescent="0.25">
      <c r="A419" s="106" t="s">
        <v>170</v>
      </c>
      <c r="B419" s="139" t="s">
        <v>118</v>
      </c>
      <c r="C419" s="64"/>
      <c r="D419" s="140"/>
      <c r="E419" s="120"/>
      <c r="F419" s="140"/>
      <c r="G419" s="49"/>
      <c r="H419" s="141"/>
      <c r="I419" s="117"/>
      <c r="J419" s="329"/>
    </row>
    <row r="420" spans="1:10" s="118" customFormat="1" ht="13.5" thickBot="1" x14ac:dyDescent="0.25">
      <c r="A420" s="106"/>
      <c r="B420" s="124"/>
      <c r="C420" s="63" t="s">
        <v>3</v>
      </c>
      <c r="D420" s="135">
        <v>0.4</v>
      </c>
      <c r="E420" s="147"/>
      <c r="F420" s="135">
        <f>E420*D420</f>
        <v>0</v>
      </c>
      <c r="G420" s="47">
        <v>0.4</v>
      </c>
      <c r="H420" s="165">
        <f>F420/G420</f>
        <v>0</v>
      </c>
      <c r="I420" s="192" t="str">
        <f>IF($C$8="","",H420/$C$8*1000)</f>
        <v/>
      </c>
      <c r="J420" s="117"/>
    </row>
    <row r="421" spans="1:10" s="118" customFormat="1" ht="13.5" thickBot="1" x14ac:dyDescent="0.25">
      <c r="A421" s="106" t="s">
        <v>720</v>
      </c>
      <c r="B421" s="39" t="s">
        <v>721</v>
      </c>
      <c r="C421" s="421"/>
      <c r="D421" s="422"/>
      <c r="E421" s="517"/>
      <c r="F421" s="422"/>
      <c r="G421" s="422"/>
      <c r="H421" s="428"/>
      <c r="I421" s="192"/>
      <c r="J421" s="117"/>
    </row>
    <row r="422" spans="1:10" s="118" customFormat="1" ht="13.5" thickBot="1" x14ac:dyDescent="0.25">
      <c r="A422" s="106"/>
      <c r="B422" s="17"/>
      <c r="C422" s="457" t="s">
        <v>3</v>
      </c>
      <c r="D422" s="284">
        <v>0.45</v>
      </c>
      <c r="E422" s="40"/>
      <c r="F422" s="284">
        <f>E422*D422</f>
        <v>0</v>
      </c>
      <c r="G422" s="453">
        <v>0.9</v>
      </c>
      <c r="H422" s="430"/>
      <c r="I422" s="192"/>
      <c r="J422" s="117"/>
    </row>
    <row r="423" spans="1:10" s="118" customFormat="1" ht="13.5" thickBot="1" x14ac:dyDescent="0.25">
      <c r="A423" s="106"/>
      <c r="B423" s="464" t="s">
        <v>722</v>
      </c>
      <c r="C423" s="471"/>
      <c r="D423" s="467"/>
      <c r="E423" s="518"/>
      <c r="F423" s="467">
        <f>SUM(F422)</f>
        <v>0</v>
      </c>
      <c r="G423" s="470">
        <v>0.9</v>
      </c>
      <c r="H423" s="468">
        <f>F423/G423</f>
        <v>0</v>
      </c>
      <c r="I423" s="425" t="str">
        <f>IF($C$8="","",H423/$C$8*1000)</f>
        <v/>
      </c>
      <c r="J423" s="117"/>
    </row>
    <row r="424" spans="1:10" s="118" customFormat="1" ht="13.5" thickBot="1" x14ac:dyDescent="0.25">
      <c r="A424" s="106"/>
      <c r="B424" s="17"/>
      <c r="C424" s="472" t="s">
        <v>2</v>
      </c>
      <c r="D424" s="284">
        <v>0.3</v>
      </c>
      <c r="E424" s="40"/>
      <c r="F424" s="284">
        <f>E424*D424</f>
        <v>0</v>
      </c>
      <c r="G424" s="453">
        <v>0.6</v>
      </c>
      <c r="H424" s="469"/>
      <c r="I424" s="192"/>
      <c r="J424" s="117"/>
    </row>
    <row r="425" spans="1:10" s="118" customFormat="1" x14ac:dyDescent="0.2">
      <c r="A425" s="106"/>
      <c r="B425" s="464" t="s">
        <v>723</v>
      </c>
      <c r="C425" s="431"/>
      <c r="D425" s="431"/>
      <c r="E425" s="518"/>
      <c r="F425" s="467">
        <f>SUM(F424)</f>
        <v>0</v>
      </c>
      <c r="G425" s="470">
        <v>0.6</v>
      </c>
      <c r="H425" s="468">
        <f>F425/G425</f>
        <v>0</v>
      </c>
      <c r="I425" s="425" t="str">
        <f t="shared" ref="I425:I430" si="1">IF($C$8="","",H425/$C$8*1000)</f>
        <v/>
      </c>
      <c r="J425" s="117"/>
    </row>
    <row r="426" spans="1:10" s="118" customFormat="1" x14ac:dyDescent="0.2">
      <c r="A426" s="106"/>
      <c r="B426" s="465" t="s">
        <v>724</v>
      </c>
      <c r="C426" s="432"/>
      <c r="D426" s="433"/>
      <c r="E426" s="519"/>
      <c r="F426" s="433"/>
      <c r="G426" s="433"/>
      <c r="H426" s="463">
        <f>SUM(H423,H425)</f>
        <v>0</v>
      </c>
      <c r="I426" s="192" t="str">
        <f t="shared" si="1"/>
        <v/>
      </c>
      <c r="J426" s="117"/>
    </row>
    <row r="427" spans="1:10" s="118" customFormat="1" x14ac:dyDescent="0.2">
      <c r="A427" s="106"/>
      <c r="B427" s="466" t="s">
        <v>334</v>
      </c>
      <c r="C427" s="414"/>
      <c r="D427" s="413"/>
      <c r="E427" s="415"/>
      <c r="F427" s="413"/>
      <c r="G427" s="413"/>
      <c r="H427" s="33">
        <f>H389+H392+H401+H408+H415+H420+H423</f>
        <v>0</v>
      </c>
      <c r="I427" s="109" t="str">
        <f t="shared" si="1"/>
        <v/>
      </c>
      <c r="J427" s="117"/>
    </row>
    <row r="428" spans="1:10" s="118" customFormat="1" x14ac:dyDescent="0.2">
      <c r="A428" s="106"/>
      <c r="B428" s="466" t="s">
        <v>335</v>
      </c>
      <c r="C428" s="414"/>
      <c r="D428" s="413"/>
      <c r="E428" s="415"/>
      <c r="F428" s="413"/>
      <c r="G428" s="413"/>
      <c r="H428" s="33">
        <f>H394+H404+H411+H417+H425</f>
        <v>0</v>
      </c>
      <c r="I428" s="109" t="str">
        <f t="shared" si="1"/>
        <v/>
      </c>
      <c r="J428" s="117"/>
    </row>
    <row r="429" spans="1:10" s="118" customFormat="1" x14ac:dyDescent="0.2">
      <c r="A429" s="106" t="s">
        <v>100</v>
      </c>
      <c r="B429" s="178" t="s">
        <v>333</v>
      </c>
      <c r="C429" s="69"/>
      <c r="D429" s="178"/>
      <c r="E429" s="239"/>
      <c r="F429" s="178"/>
      <c r="G429" s="58"/>
      <c r="H429" s="27">
        <f>H427+H428</f>
        <v>0</v>
      </c>
      <c r="I429" s="109" t="str">
        <f t="shared" si="1"/>
        <v/>
      </c>
      <c r="J429" s="117"/>
    </row>
    <row r="430" spans="1:10" s="118" customFormat="1" x14ac:dyDescent="0.2">
      <c r="A430" s="252" t="s">
        <v>98</v>
      </c>
      <c r="B430" s="254" t="s">
        <v>332</v>
      </c>
      <c r="C430" s="417"/>
      <c r="D430" s="416"/>
      <c r="E430" s="418"/>
      <c r="F430" s="416"/>
      <c r="G430" s="416"/>
      <c r="H430" s="255">
        <f>H429</f>
        <v>0</v>
      </c>
      <c r="I430" s="250" t="str">
        <f t="shared" si="1"/>
        <v/>
      </c>
      <c r="J430" s="15"/>
    </row>
    <row r="431" spans="1:10" s="118" customFormat="1" x14ac:dyDescent="0.2">
      <c r="A431" s="106"/>
      <c r="B431" s="179"/>
      <c r="C431" s="63"/>
      <c r="D431" s="179"/>
      <c r="E431" s="240"/>
      <c r="F431" s="179"/>
      <c r="G431" s="59"/>
      <c r="H431" s="180"/>
      <c r="I431" s="117"/>
      <c r="J431" s="329"/>
    </row>
    <row r="432" spans="1:10" s="118" customFormat="1" x14ac:dyDescent="0.2">
      <c r="A432" s="106" t="s">
        <v>103</v>
      </c>
      <c r="B432" s="18" t="s">
        <v>54</v>
      </c>
      <c r="C432" s="62"/>
      <c r="D432" s="125"/>
      <c r="E432" s="241"/>
      <c r="F432" s="125"/>
      <c r="G432" s="45"/>
      <c r="H432" s="174"/>
      <c r="I432" s="117"/>
      <c r="J432" s="329"/>
    </row>
    <row r="433" spans="1:10" s="118" customFormat="1" ht="13.5" thickBot="1" x14ac:dyDescent="0.25">
      <c r="A433" s="106" t="s">
        <v>175</v>
      </c>
      <c r="B433" s="161" t="s">
        <v>55</v>
      </c>
      <c r="C433" s="64"/>
      <c r="D433" s="140"/>
      <c r="E433" s="31"/>
      <c r="F433" s="140"/>
      <c r="G433" s="49"/>
      <c r="H433" s="141"/>
      <c r="I433" s="117"/>
      <c r="J433" s="329"/>
    </row>
    <row r="434" spans="1:10" s="118" customFormat="1" ht="13.5" thickBot="1" x14ac:dyDescent="0.25">
      <c r="A434" s="106"/>
      <c r="B434" s="143"/>
      <c r="C434" s="62" t="s">
        <v>3</v>
      </c>
      <c r="D434" s="125">
        <v>0.25</v>
      </c>
      <c r="E434" s="147"/>
      <c r="F434" s="125">
        <f>E434*D434</f>
        <v>0</v>
      </c>
      <c r="G434" s="45">
        <v>1.5</v>
      </c>
      <c r="H434" s="127"/>
      <c r="I434" s="117"/>
      <c r="J434" s="329"/>
    </row>
    <row r="435" spans="1:10" s="118" customFormat="1" ht="13.5" thickBot="1" x14ac:dyDescent="0.25">
      <c r="A435" s="106"/>
      <c r="B435" s="193" t="s">
        <v>336</v>
      </c>
      <c r="C435" s="194"/>
      <c r="D435" s="195"/>
      <c r="E435" s="237"/>
      <c r="F435" s="195">
        <f>SUM(F434)</f>
        <v>0</v>
      </c>
      <c r="G435" s="196">
        <v>1.5</v>
      </c>
      <c r="H435" s="197">
        <f>F435/G435</f>
        <v>0</v>
      </c>
      <c r="I435" s="198" t="str">
        <f>IF($C$8="","",H435/$C$8*1000)</f>
        <v/>
      </c>
      <c r="J435" s="117"/>
    </row>
    <row r="436" spans="1:10" s="118" customFormat="1" ht="13.5" thickBot="1" x14ac:dyDescent="0.25">
      <c r="A436" s="106"/>
      <c r="B436" s="143"/>
      <c r="C436" s="62" t="s">
        <v>2</v>
      </c>
      <c r="D436" s="125">
        <v>0.75</v>
      </c>
      <c r="E436" s="147"/>
      <c r="F436" s="125">
        <f>E436*D436</f>
        <v>0</v>
      </c>
      <c r="G436" s="45">
        <v>1.5</v>
      </c>
      <c r="H436" s="127"/>
      <c r="I436" s="117"/>
      <c r="J436" s="329"/>
    </row>
    <row r="437" spans="1:10" s="118" customFormat="1" x14ac:dyDescent="0.2">
      <c r="A437" s="106"/>
      <c r="B437" s="211" t="s">
        <v>337</v>
      </c>
      <c r="C437" s="212"/>
      <c r="D437" s="213"/>
      <c r="E437" s="242"/>
      <c r="F437" s="213">
        <f>SUM(F436)</f>
        <v>0</v>
      </c>
      <c r="G437" s="214">
        <v>1.5</v>
      </c>
      <c r="H437" s="215">
        <f>F437/G437</f>
        <v>0</v>
      </c>
      <c r="I437" s="198" t="str">
        <f>IF($C$8="","",H437/$C$8*1000)</f>
        <v/>
      </c>
      <c r="J437" s="117"/>
    </row>
    <row r="438" spans="1:10" s="118" customFormat="1" x14ac:dyDescent="0.2">
      <c r="A438" s="252" t="s">
        <v>234</v>
      </c>
      <c r="B438" s="246" t="s">
        <v>482</v>
      </c>
      <c r="C438" s="247"/>
      <c r="D438" s="246"/>
      <c r="E438" s="253"/>
      <c r="F438" s="246"/>
      <c r="G438" s="248"/>
      <c r="H438" s="249">
        <f>H435+H437</f>
        <v>0</v>
      </c>
      <c r="I438" s="250" t="str">
        <f>IF($C$8="","",H438/$C$8*1000)</f>
        <v/>
      </c>
      <c r="J438" s="15"/>
    </row>
    <row r="439" spans="1:10" s="118" customFormat="1" x14ac:dyDescent="0.2">
      <c r="A439" s="106"/>
      <c r="B439" s="135"/>
      <c r="C439" s="63"/>
      <c r="D439" s="135"/>
      <c r="E439" s="120"/>
      <c r="F439" s="135"/>
      <c r="G439" s="47"/>
      <c r="H439" s="152"/>
      <c r="I439" s="117"/>
      <c r="J439" s="329"/>
    </row>
    <row r="440" spans="1:10" s="118" customFormat="1" x14ac:dyDescent="0.2">
      <c r="A440" s="106" t="s">
        <v>105</v>
      </c>
      <c r="B440" s="16" t="s">
        <v>56</v>
      </c>
      <c r="C440" s="63"/>
      <c r="D440" s="135"/>
      <c r="E440" s="120"/>
      <c r="F440" s="135"/>
      <c r="G440" s="47"/>
      <c r="H440" s="152"/>
      <c r="I440" s="117"/>
      <c r="J440" s="329"/>
    </row>
    <row r="441" spans="1:10" s="118" customFormat="1" x14ac:dyDescent="0.2">
      <c r="A441" s="106" t="s">
        <v>101</v>
      </c>
      <c r="B441" s="10" t="s">
        <v>486</v>
      </c>
      <c r="C441" s="76"/>
      <c r="D441" s="145"/>
      <c r="E441" s="167"/>
      <c r="F441" s="145"/>
      <c r="G441" s="57"/>
      <c r="H441" s="117"/>
      <c r="I441" s="117"/>
      <c r="J441" s="329"/>
    </row>
    <row r="442" spans="1:10" s="118" customFormat="1" ht="13.5" thickBot="1" x14ac:dyDescent="0.25">
      <c r="A442" s="106" t="s">
        <v>171</v>
      </c>
      <c r="B442" s="139" t="s">
        <v>49</v>
      </c>
      <c r="C442" s="64"/>
      <c r="D442" s="140"/>
      <c r="E442" s="31"/>
      <c r="F442" s="140"/>
      <c r="G442" s="49"/>
      <c r="H442" s="141"/>
      <c r="I442" s="117"/>
      <c r="J442" s="329"/>
    </row>
    <row r="443" spans="1:10" s="118" customFormat="1" x14ac:dyDescent="0.2">
      <c r="A443" s="106"/>
      <c r="B443" s="143"/>
      <c r="C443" s="62" t="s">
        <v>2</v>
      </c>
      <c r="D443" s="125">
        <v>0.125</v>
      </c>
      <c r="E443" s="126"/>
      <c r="F443" s="125">
        <f>E443*D443</f>
        <v>0</v>
      </c>
      <c r="G443" s="45">
        <v>2</v>
      </c>
      <c r="H443" s="127"/>
      <c r="I443" s="117"/>
      <c r="J443" s="329"/>
    </row>
    <row r="444" spans="1:10" s="118" customFormat="1" x14ac:dyDescent="0.2">
      <c r="A444" s="106"/>
      <c r="B444" s="143"/>
      <c r="C444" s="62" t="s">
        <v>2</v>
      </c>
      <c r="D444" s="125">
        <v>0.25</v>
      </c>
      <c r="E444" s="128"/>
      <c r="F444" s="125">
        <f>E444*D444</f>
        <v>0</v>
      </c>
      <c r="G444" s="45">
        <v>2</v>
      </c>
      <c r="H444" s="127"/>
      <c r="I444" s="117"/>
      <c r="J444" s="329"/>
    </row>
    <row r="445" spans="1:10" s="118" customFormat="1" x14ac:dyDescent="0.2">
      <c r="A445" s="106"/>
      <c r="B445" s="143"/>
      <c r="C445" s="62" t="s">
        <v>2</v>
      </c>
      <c r="D445" s="125">
        <v>0.5</v>
      </c>
      <c r="E445" s="128"/>
      <c r="F445" s="125">
        <f>E445*D445</f>
        <v>0</v>
      </c>
      <c r="G445" s="45">
        <v>2</v>
      </c>
      <c r="H445" s="127"/>
      <c r="I445" s="117"/>
      <c r="J445" s="329"/>
    </row>
    <row r="446" spans="1:10" s="118" customFormat="1" ht="13.5" thickBot="1" x14ac:dyDescent="0.25">
      <c r="A446" s="106"/>
      <c r="B446" s="143"/>
      <c r="C446" s="62" t="s">
        <v>2</v>
      </c>
      <c r="D446" s="125">
        <v>1</v>
      </c>
      <c r="E446" s="129"/>
      <c r="F446" s="125">
        <f>E446*D446</f>
        <v>0</v>
      </c>
      <c r="G446" s="45">
        <v>2</v>
      </c>
      <c r="H446" s="127"/>
      <c r="I446" s="117"/>
      <c r="J446" s="329"/>
    </row>
    <row r="447" spans="1:10" s="118" customFormat="1" x14ac:dyDescent="0.2">
      <c r="A447" s="106"/>
      <c r="B447" s="132" t="s">
        <v>338</v>
      </c>
      <c r="C447" s="67"/>
      <c r="D447" s="6"/>
      <c r="E447" s="6"/>
      <c r="F447" s="6">
        <f>SUM(F443:F446)</f>
        <v>0</v>
      </c>
      <c r="G447" s="46">
        <v>2</v>
      </c>
      <c r="H447" s="134">
        <f>F447/G447</f>
        <v>0</v>
      </c>
      <c r="I447" s="192" t="str">
        <f>IF($C$8="","",H447/$C$8*1000)</f>
        <v/>
      </c>
      <c r="J447" s="117"/>
    </row>
    <row r="448" spans="1:10" s="118" customFormat="1" ht="13.5" thickBot="1" x14ac:dyDescent="0.25">
      <c r="A448" s="106" t="s">
        <v>172</v>
      </c>
      <c r="B448" s="143" t="s">
        <v>50</v>
      </c>
      <c r="C448" s="63"/>
      <c r="D448" s="135"/>
      <c r="E448" s="135"/>
      <c r="F448" s="135"/>
      <c r="G448" s="47"/>
      <c r="H448" s="137"/>
      <c r="I448" s="117"/>
      <c r="J448" s="329"/>
    </row>
    <row r="449" spans="1:10" s="118" customFormat="1" x14ac:dyDescent="0.2">
      <c r="A449" s="106"/>
      <c r="B449" s="143"/>
      <c r="C449" s="62" t="s">
        <v>2</v>
      </c>
      <c r="D449" s="125">
        <v>0.1</v>
      </c>
      <c r="E449" s="126"/>
      <c r="F449" s="125">
        <f>E449*D449</f>
        <v>0</v>
      </c>
      <c r="G449" s="45">
        <v>0.4</v>
      </c>
      <c r="H449" s="127"/>
      <c r="I449" s="117"/>
      <c r="J449" s="329"/>
    </row>
    <row r="450" spans="1:10" s="118" customFormat="1" x14ac:dyDescent="0.2">
      <c r="A450" s="106"/>
      <c r="B450" s="143"/>
      <c r="C450" s="62" t="s">
        <v>2</v>
      </c>
      <c r="D450" s="125">
        <v>0.2</v>
      </c>
      <c r="E450" s="128"/>
      <c r="F450" s="125">
        <f>E450*D450</f>
        <v>0</v>
      </c>
      <c r="G450" s="45">
        <v>0.4</v>
      </c>
      <c r="H450" s="127"/>
      <c r="I450" s="117"/>
      <c r="J450" s="329"/>
    </row>
    <row r="451" spans="1:10" s="118" customFormat="1" ht="13.5" thickBot="1" x14ac:dyDescent="0.25">
      <c r="A451" s="106"/>
      <c r="B451" s="143"/>
      <c r="C451" s="62" t="s">
        <v>2</v>
      </c>
      <c r="D451" s="125">
        <v>0.4</v>
      </c>
      <c r="E451" s="129"/>
      <c r="F451" s="125">
        <f>E451*D451</f>
        <v>0</v>
      </c>
      <c r="G451" s="45">
        <v>0.4</v>
      </c>
      <c r="H451" s="127"/>
      <c r="I451" s="117"/>
      <c r="J451" s="329"/>
    </row>
    <row r="452" spans="1:10" s="118" customFormat="1" x14ac:dyDescent="0.2">
      <c r="A452" s="106"/>
      <c r="B452" s="132" t="s">
        <v>339</v>
      </c>
      <c r="C452" s="67"/>
      <c r="D452" s="6"/>
      <c r="E452" s="6"/>
      <c r="F452" s="6">
        <f>SUM(F449:F451)</f>
        <v>0</v>
      </c>
      <c r="G452" s="46">
        <v>0.4</v>
      </c>
      <c r="H452" s="134">
        <f>F452/G452</f>
        <v>0</v>
      </c>
      <c r="I452" s="192" t="str">
        <f>IF($C$8="","",H452/$C$8*1000)</f>
        <v/>
      </c>
      <c r="J452" s="117"/>
    </row>
    <row r="453" spans="1:10" s="118" customFormat="1" ht="13.5" thickBot="1" x14ac:dyDescent="0.25">
      <c r="A453" s="106" t="s">
        <v>707</v>
      </c>
      <c r="B453" s="84" t="s">
        <v>708</v>
      </c>
      <c r="C453" s="64"/>
      <c r="D453" s="140"/>
      <c r="E453" s="140"/>
      <c r="F453" s="140"/>
      <c r="G453" s="49"/>
      <c r="H453" s="141"/>
      <c r="I453" s="117"/>
      <c r="J453" s="329"/>
    </row>
    <row r="454" spans="1:10" s="118" customFormat="1" ht="13.5" thickBot="1" x14ac:dyDescent="0.25">
      <c r="A454" s="106"/>
      <c r="B454" s="143"/>
      <c r="C454" s="62" t="s">
        <v>2</v>
      </c>
      <c r="D454" s="125">
        <v>0.5</v>
      </c>
      <c r="E454" s="147"/>
      <c r="F454" s="125">
        <f>E454*D454</f>
        <v>0</v>
      </c>
      <c r="G454" s="45">
        <v>1.5</v>
      </c>
      <c r="H454" s="165">
        <f>F454/G454</f>
        <v>0</v>
      </c>
      <c r="I454" s="192" t="str">
        <f>IF($C$8="","",H454/$C$8*1000)</f>
        <v/>
      </c>
      <c r="J454" s="117"/>
    </row>
    <row r="455" spans="1:10" s="118" customFormat="1" ht="13.5" thickBot="1" x14ac:dyDescent="0.25">
      <c r="A455" s="106" t="s">
        <v>725</v>
      </c>
      <c r="B455" s="84" t="s">
        <v>726</v>
      </c>
      <c r="C455" s="434"/>
      <c r="D455" s="435"/>
      <c r="E455" s="517"/>
      <c r="F455" s="435"/>
      <c r="G455" s="435"/>
      <c r="H455" s="440"/>
      <c r="I455" s="473"/>
      <c r="J455" s="117"/>
    </row>
    <row r="456" spans="1:10" s="118" customFormat="1" x14ac:dyDescent="0.2">
      <c r="A456" s="426"/>
      <c r="B456" s="436"/>
      <c r="C456" s="474" t="s">
        <v>2</v>
      </c>
      <c r="D456" s="23">
        <v>0.4</v>
      </c>
      <c r="E456" s="478"/>
      <c r="F456" s="23">
        <f>E456*D456</f>
        <v>0</v>
      </c>
      <c r="G456" s="475">
        <v>1.2</v>
      </c>
      <c r="H456" s="8">
        <f>F456/G456</f>
        <v>0</v>
      </c>
      <c r="I456" s="192" t="str">
        <f>IF($C$8="","",H456/$C$8*1000)</f>
        <v/>
      </c>
      <c r="J456" s="117"/>
    </row>
    <row r="457" spans="1:10" s="118" customFormat="1" x14ac:dyDescent="0.2">
      <c r="A457" s="106" t="s">
        <v>101</v>
      </c>
      <c r="B457" s="26" t="s">
        <v>340</v>
      </c>
      <c r="C457" s="69"/>
      <c r="D457" s="138"/>
      <c r="E457" s="138"/>
      <c r="F457" s="138"/>
      <c r="G457" s="48"/>
      <c r="H457" s="163">
        <f>SUM(H452,H447,H454,H456)</f>
        <v>0</v>
      </c>
      <c r="I457" s="109" t="str">
        <f>IF($C$8="","",H457/$C$8*1000)</f>
        <v/>
      </c>
      <c r="J457" s="117"/>
    </row>
    <row r="458" spans="1:10" s="118" customFormat="1" x14ac:dyDescent="0.2">
      <c r="A458" s="106"/>
      <c r="B458" s="135"/>
      <c r="C458" s="63"/>
      <c r="D458" s="135"/>
      <c r="E458" s="135"/>
      <c r="F458" s="135"/>
      <c r="G458" s="47"/>
      <c r="H458" s="152"/>
      <c r="I458" s="117"/>
      <c r="J458" s="329"/>
    </row>
    <row r="459" spans="1:10" s="118" customFormat="1" x14ac:dyDescent="0.2">
      <c r="A459" s="106"/>
      <c r="B459" s="16" t="s">
        <v>487</v>
      </c>
      <c r="C459" s="66"/>
      <c r="D459" s="150"/>
      <c r="E459" s="150"/>
      <c r="F459" s="150"/>
      <c r="G459" s="51"/>
      <c r="H459" s="151"/>
      <c r="I459" s="117"/>
      <c r="J459" s="329"/>
    </row>
    <row r="460" spans="1:10" s="118" customFormat="1" ht="13.5" thickBot="1" x14ac:dyDescent="0.25">
      <c r="A460" s="106"/>
      <c r="B460" s="139" t="s">
        <v>51</v>
      </c>
      <c r="C460" s="80" t="s">
        <v>82</v>
      </c>
      <c r="D460" s="145"/>
      <c r="E460" s="145"/>
      <c r="F460" s="145"/>
      <c r="G460" s="57"/>
      <c r="H460" s="141"/>
      <c r="I460" s="117"/>
      <c r="J460" s="329"/>
    </row>
    <row r="461" spans="1:10" s="118" customFormat="1" x14ac:dyDescent="0.2">
      <c r="B461" s="143"/>
      <c r="C461" s="62" t="s">
        <v>3</v>
      </c>
      <c r="D461" s="125">
        <v>0.25</v>
      </c>
      <c r="E461" s="126"/>
      <c r="F461" s="125">
        <f>E461*D461</f>
        <v>0</v>
      </c>
      <c r="G461" s="45">
        <v>2</v>
      </c>
      <c r="H461" s="127"/>
      <c r="I461" s="117"/>
      <c r="J461" s="329"/>
    </row>
    <row r="462" spans="1:10" s="118" customFormat="1" x14ac:dyDescent="0.2">
      <c r="A462" s="106"/>
      <c r="B462" s="143"/>
      <c r="C462" s="62" t="s">
        <v>3</v>
      </c>
      <c r="D462" s="125">
        <v>0.5</v>
      </c>
      <c r="E462" s="128"/>
      <c r="F462" s="125">
        <f>E462*D462</f>
        <v>0</v>
      </c>
      <c r="G462" s="45">
        <v>2</v>
      </c>
      <c r="H462" s="127"/>
      <c r="I462" s="117"/>
      <c r="J462" s="329"/>
    </row>
    <row r="463" spans="1:10" s="118" customFormat="1" ht="13.5" thickBot="1" x14ac:dyDescent="0.25">
      <c r="A463" s="107"/>
      <c r="B463" s="7" t="s">
        <v>469</v>
      </c>
      <c r="C463" s="62" t="s">
        <v>3</v>
      </c>
      <c r="D463" s="125">
        <v>3</v>
      </c>
      <c r="E463" s="129"/>
      <c r="F463" s="125">
        <f>E463*D463</f>
        <v>0</v>
      </c>
      <c r="G463" s="45">
        <v>2</v>
      </c>
      <c r="H463" s="127"/>
      <c r="I463" s="117"/>
      <c r="J463" s="329"/>
    </row>
    <row r="464" spans="1:10" s="118" customFormat="1" ht="13.5" thickBot="1" x14ac:dyDescent="0.25">
      <c r="A464" s="106" t="s">
        <v>208</v>
      </c>
      <c r="B464" s="193" t="s">
        <v>342</v>
      </c>
      <c r="C464" s="194"/>
      <c r="D464" s="195"/>
      <c r="E464" s="195"/>
      <c r="F464" s="195">
        <f>SUM(F461:F463)</f>
        <v>0</v>
      </c>
      <c r="G464" s="196">
        <v>2</v>
      </c>
      <c r="H464" s="197">
        <f>F464/G464</f>
        <v>0</v>
      </c>
      <c r="I464" s="198" t="str">
        <f>IF($C$8="","",H464/$C$8*1000)</f>
        <v/>
      </c>
      <c r="J464" s="117"/>
    </row>
    <row r="465" spans="1:10" s="118" customFormat="1" x14ac:dyDescent="0.2">
      <c r="A465" s="106"/>
      <c r="B465" s="124"/>
      <c r="C465" s="62" t="s">
        <v>2</v>
      </c>
      <c r="D465" s="125">
        <v>0.5</v>
      </c>
      <c r="E465" s="126"/>
      <c r="F465" s="125">
        <f>E465*D465</f>
        <v>0</v>
      </c>
      <c r="G465" s="45">
        <v>1.5</v>
      </c>
      <c r="H465" s="127"/>
      <c r="I465" s="117"/>
      <c r="J465" s="329"/>
    </row>
    <row r="466" spans="1:10" s="118" customFormat="1" ht="13.5" thickBot="1" x14ac:dyDescent="0.25">
      <c r="A466" s="106"/>
      <c r="B466" s="143"/>
      <c r="C466" s="62" t="s">
        <v>2</v>
      </c>
      <c r="D466" s="125">
        <v>1</v>
      </c>
      <c r="E466" s="129"/>
      <c r="F466" s="125">
        <f>E466*D466</f>
        <v>0</v>
      </c>
      <c r="G466" s="45">
        <v>1.5</v>
      </c>
      <c r="H466" s="127"/>
      <c r="I466" s="117"/>
      <c r="J466" s="329"/>
    </row>
    <row r="467" spans="1:10" s="118" customFormat="1" x14ac:dyDescent="0.2">
      <c r="A467" s="106" t="s">
        <v>173</v>
      </c>
      <c r="B467" s="193" t="s">
        <v>341</v>
      </c>
      <c r="C467" s="194"/>
      <c r="D467" s="195"/>
      <c r="E467" s="195"/>
      <c r="F467" s="195">
        <f>SUM(F465:F466)</f>
        <v>0</v>
      </c>
      <c r="G467" s="196">
        <v>1.5</v>
      </c>
      <c r="H467" s="197">
        <f>F467/G467</f>
        <v>0</v>
      </c>
      <c r="I467" s="198" t="str">
        <f>IF($C$8="","",H467/$C$8*1000)</f>
        <v/>
      </c>
      <c r="J467" s="117"/>
    </row>
    <row r="468" spans="1:10" s="118" customFormat="1" x14ac:dyDescent="0.2">
      <c r="A468" s="106"/>
      <c r="B468" s="158" t="s">
        <v>344</v>
      </c>
      <c r="C468" s="70"/>
      <c r="D468" s="159"/>
      <c r="E468" s="159"/>
      <c r="F468" s="159"/>
      <c r="G468" s="53"/>
      <c r="H468" s="165">
        <f>H467+H464</f>
        <v>0</v>
      </c>
      <c r="I468" s="192" t="str">
        <f>IF($C$8="","",H468/$C$8*1000)</f>
        <v/>
      </c>
      <c r="J468" s="117"/>
    </row>
    <row r="469" spans="1:10" s="118" customFormat="1" x14ac:dyDescent="0.2">
      <c r="A469" s="106"/>
      <c r="B469" s="158" t="s">
        <v>415</v>
      </c>
      <c r="C469" s="70"/>
      <c r="D469" s="159"/>
      <c r="E469" s="159"/>
      <c r="F469" s="159">
        <f>(0.125*E308)+(0.25*E309)</f>
        <v>0</v>
      </c>
      <c r="G469" s="53">
        <v>2</v>
      </c>
      <c r="H469" s="165">
        <f>F469/G469</f>
        <v>0</v>
      </c>
      <c r="I469" s="192" t="str">
        <f>IF($C$8="","",H469/$C$8*1000)</f>
        <v/>
      </c>
      <c r="J469" s="117"/>
    </row>
    <row r="470" spans="1:10" s="118" customFormat="1" x14ac:dyDescent="0.2">
      <c r="A470" s="106"/>
      <c r="B470" s="132" t="s">
        <v>343</v>
      </c>
      <c r="C470" s="67"/>
      <c r="D470" s="6"/>
      <c r="E470" s="6"/>
      <c r="F470" s="6"/>
      <c r="G470" s="46"/>
      <c r="H470" s="134">
        <f>SUM(H469,H468)</f>
        <v>0</v>
      </c>
      <c r="I470" s="192" t="str">
        <f>IF($C$8="","",H470/$C$8*1000)</f>
        <v/>
      </c>
      <c r="J470" s="117"/>
    </row>
    <row r="471" spans="1:10" s="118" customFormat="1" ht="13.5" thickBot="1" x14ac:dyDescent="0.25">
      <c r="A471" s="106"/>
      <c r="B471" s="139" t="s">
        <v>52</v>
      </c>
      <c r="C471" s="78" t="s">
        <v>82</v>
      </c>
      <c r="D471" s="140"/>
      <c r="E471" s="140"/>
      <c r="F471" s="140"/>
      <c r="G471" s="49"/>
      <c r="H471" s="141"/>
      <c r="I471" s="117"/>
      <c r="J471" s="329"/>
    </row>
    <row r="472" spans="1:10" s="118" customFormat="1" ht="13.5" thickBot="1" x14ac:dyDescent="0.25">
      <c r="B472" s="143"/>
      <c r="C472" s="62" t="s">
        <v>3</v>
      </c>
      <c r="D472" s="125">
        <v>0.5</v>
      </c>
      <c r="E472" s="147"/>
      <c r="F472" s="125">
        <f>E472*D472</f>
        <v>0</v>
      </c>
      <c r="G472" s="45">
        <v>1.5</v>
      </c>
      <c r="H472" s="127"/>
      <c r="I472" s="117"/>
      <c r="J472" s="329"/>
    </row>
    <row r="473" spans="1:10" s="118" customFormat="1" ht="13.5" thickBot="1" x14ac:dyDescent="0.25">
      <c r="A473" s="106" t="s">
        <v>209</v>
      </c>
      <c r="B473" s="193" t="s">
        <v>346</v>
      </c>
      <c r="C473" s="194"/>
      <c r="D473" s="195"/>
      <c r="E473" s="195"/>
      <c r="F473" s="195">
        <f>SUM(F472)</f>
        <v>0</v>
      </c>
      <c r="G473" s="196">
        <v>1.5</v>
      </c>
      <c r="H473" s="197">
        <f>F473/G473</f>
        <v>0</v>
      </c>
      <c r="I473" s="198" t="str">
        <f>IF($C$8="","",H473/$C$8*1000)</f>
        <v/>
      </c>
      <c r="J473" s="117"/>
    </row>
    <row r="474" spans="1:10" s="118" customFormat="1" x14ac:dyDescent="0.2">
      <c r="A474" s="106"/>
      <c r="B474" s="143"/>
      <c r="C474" s="62" t="s">
        <v>2</v>
      </c>
      <c r="D474" s="125">
        <v>0.5</v>
      </c>
      <c r="E474" s="126"/>
      <c r="F474" s="125">
        <f>E474*D474</f>
        <v>0</v>
      </c>
      <c r="G474" s="45">
        <v>1</v>
      </c>
      <c r="H474" s="127"/>
      <c r="I474" s="117"/>
      <c r="J474" s="329"/>
    </row>
    <row r="475" spans="1:10" s="118" customFormat="1" ht="13.5" thickBot="1" x14ac:dyDescent="0.25">
      <c r="A475" s="106"/>
      <c r="B475" s="143"/>
      <c r="C475" s="62" t="s">
        <v>2</v>
      </c>
      <c r="D475" s="125">
        <v>1</v>
      </c>
      <c r="E475" s="129"/>
      <c r="F475" s="125">
        <f>E475*D475</f>
        <v>0</v>
      </c>
      <c r="G475" s="45">
        <v>1</v>
      </c>
      <c r="H475" s="127"/>
      <c r="I475" s="117"/>
      <c r="J475" s="329"/>
    </row>
    <row r="476" spans="1:10" s="118" customFormat="1" x14ac:dyDescent="0.2">
      <c r="A476" s="106" t="s">
        <v>174</v>
      </c>
      <c r="B476" s="193" t="s">
        <v>345</v>
      </c>
      <c r="C476" s="194"/>
      <c r="D476" s="195"/>
      <c r="E476" s="195"/>
      <c r="F476" s="195">
        <f>SUM(F474:F475)</f>
        <v>0</v>
      </c>
      <c r="G476" s="196">
        <v>1</v>
      </c>
      <c r="H476" s="197">
        <f>F476/G476</f>
        <v>0</v>
      </c>
      <c r="I476" s="198" t="str">
        <f>IF($C$8="","",H476/$C$8*1000)</f>
        <v/>
      </c>
      <c r="J476" s="117"/>
    </row>
    <row r="477" spans="1:10" s="118" customFormat="1" x14ac:dyDescent="0.2">
      <c r="A477" s="106"/>
      <c r="B477" s="158" t="s">
        <v>347</v>
      </c>
      <c r="C477" s="70"/>
      <c r="D477" s="159"/>
      <c r="E477" s="159"/>
      <c r="F477" s="159"/>
      <c r="G477" s="53"/>
      <c r="H477" s="165">
        <f>SUM(H473,H476)</f>
        <v>0</v>
      </c>
      <c r="I477" s="192" t="str">
        <f>IF($C$8="","",H477/$C$8*1000)</f>
        <v/>
      </c>
      <c r="J477" s="117"/>
    </row>
    <row r="478" spans="1:10" s="118" customFormat="1" ht="13.5" thickBot="1" x14ac:dyDescent="0.25">
      <c r="A478" s="106" t="s">
        <v>210</v>
      </c>
      <c r="B478" s="161" t="s">
        <v>53</v>
      </c>
      <c r="C478" s="64"/>
      <c r="D478" s="140"/>
      <c r="E478" s="140"/>
      <c r="F478" s="140"/>
      <c r="G478" s="49"/>
      <c r="H478" s="141"/>
      <c r="I478" s="117"/>
      <c r="J478" s="329"/>
    </row>
    <row r="479" spans="1:10" s="118" customFormat="1" ht="13.5" thickBot="1" x14ac:dyDescent="0.25">
      <c r="A479" s="106"/>
      <c r="B479" s="146"/>
      <c r="C479" s="65" t="s">
        <v>3</v>
      </c>
      <c r="D479" s="114">
        <v>0.5</v>
      </c>
      <c r="E479" s="147"/>
      <c r="F479" s="114">
        <f>E479*D479</f>
        <v>0</v>
      </c>
      <c r="G479" s="42">
        <v>2</v>
      </c>
      <c r="H479" s="134">
        <f>F479/G479</f>
        <v>0</v>
      </c>
      <c r="I479" s="192" t="str">
        <f>IF($C$8="","",H479/$C$8*1000)</f>
        <v/>
      </c>
      <c r="J479" s="117"/>
    </row>
    <row r="480" spans="1:10" s="118" customFormat="1" x14ac:dyDescent="0.2">
      <c r="A480" s="106" t="s">
        <v>102</v>
      </c>
      <c r="B480" s="138" t="s">
        <v>348</v>
      </c>
      <c r="C480" s="69"/>
      <c r="D480" s="138"/>
      <c r="E480" s="138"/>
      <c r="F480" s="138"/>
      <c r="G480" s="48"/>
      <c r="H480" s="163">
        <f>H467+H476</f>
        <v>0</v>
      </c>
      <c r="I480" s="109" t="str">
        <f>IF($C$8="","",H480/$C$8*1000)</f>
        <v/>
      </c>
      <c r="J480" s="117"/>
    </row>
    <row r="481" spans="1:10" s="118" customFormat="1" x14ac:dyDescent="0.2">
      <c r="A481" s="106" t="s">
        <v>390</v>
      </c>
      <c r="B481" s="138" t="s">
        <v>560</v>
      </c>
      <c r="C481" s="69"/>
      <c r="D481" s="138"/>
      <c r="E481" s="138"/>
      <c r="F481" s="138"/>
      <c r="G481" s="48"/>
      <c r="H481" s="163">
        <f>H482-H480</f>
        <v>0</v>
      </c>
      <c r="I481" s="109" t="str">
        <f>IF($C$8="","",H481/$C$8*1000)</f>
        <v/>
      </c>
      <c r="J481" s="117"/>
    </row>
    <row r="482" spans="1:10" s="118" customFormat="1" x14ac:dyDescent="0.2">
      <c r="A482" s="106"/>
      <c r="B482" s="138" t="s">
        <v>349</v>
      </c>
      <c r="C482" s="69"/>
      <c r="D482" s="138"/>
      <c r="E482" s="138"/>
      <c r="F482" s="138"/>
      <c r="G482" s="48"/>
      <c r="H482" s="163">
        <f>H470+H477+H479</f>
        <v>0</v>
      </c>
      <c r="I482" s="109" t="str">
        <f>IF($C$8="","",H482/$C$8*1000)</f>
        <v/>
      </c>
      <c r="J482" s="117"/>
    </row>
    <row r="483" spans="1:10" s="118" customFormat="1" x14ac:dyDescent="0.2">
      <c r="A483" s="106"/>
      <c r="B483" s="135"/>
      <c r="C483" s="63"/>
      <c r="D483" s="135"/>
      <c r="E483" s="135"/>
      <c r="F483" s="135"/>
      <c r="G483" s="47"/>
      <c r="H483" s="152"/>
      <c r="I483" s="117"/>
      <c r="J483" s="329"/>
    </row>
    <row r="484" spans="1:10" s="118" customFormat="1" ht="13.5" thickBot="1" x14ac:dyDescent="0.25">
      <c r="A484" s="106" t="s">
        <v>176</v>
      </c>
      <c r="B484" s="139" t="s">
        <v>104</v>
      </c>
      <c r="C484" s="64"/>
      <c r="D484" s="140"/>
      <c r="E484" s="140"/>
      <c r="F484" s="140"/>
      <c r="G484" s="49"/>
      <c r="H484" s="141"/>
      <c r="I484" s="117"/>
      <c r="J484" s="329"/>
    </row>
    <row r="485" spans="1:10" s="118" customFormat="1" x14ac:dyDescent="0.2">
      <c r="A485" s="106"/>
      <c r="B485" s="124"/>
      <c r="C485" s="63" t="s">
        <v>4</v>
      </c>
      <c r="D485" s="135">
        <v>0.25</v>
      </c>
      <c r="E485" s="126"/>
      <c r="F485" s="125">
        <f>E485*D485</f>
        <v>0</v>
      </c>
      <c r="G485" s="47">
        <v>1.5</v>
      </c>
      <c r="H485" s="127"/>
      <c r="I485" s="117"/>
      <c r="J485" s="329"/>
    </row>
    <row r="486" spans="1:10" s="118" customFormat="1" x14ac:dyDescent="0.2">
      <c r="A486" s="106"/>
      <c r="B486" s="5" t="s">
        <v>191</v>
      </c>
      <c r="C486" s="63" t="s">
        <v>4</v>
      </c>
      <c r="D486" s="135">
        <v>2.5</v>
      </c>
      <c r="E486" s="128"/>
      <c r="F486" s="125">
        <f>E486*D486</f>
        <v>0</v>
      </c>
      <c r="G486" s="47">
        <v>1.5</v>
      </c>
      <c r="H486" s="127"/>
      <c r="I486" s="117"/>
      <c r="J486" s="329"/>
    </row>
    <row r="487" spans="1:10" s="118" customFormat="1" ht="13.5" thickBot="1" x14ac:dyDescent="0.25">
      <c r="A487" s="106"/>
      <c r="B487" s="5" t="s">
        <v>190</v>
      </c>
      <c r="C487" s="63" t="s">
        <v>4</v>
      </c>
      <c r="D487" s="135">
        <v>4.5</v>
      </c>
      <c r="E487" s="128"/>
      <c r="F487" s="125">
        <f>E487*D487</f>
        <v>0</v>
      </c>
      <c r="G487" s="47">
        <v>1.5</v>
      </c>
      <c r="H487" s="127"/>
      <c r="I487" s="117"/>
      <c r="J487" s="329"/>
    </row>
    <row r="488" spans="1:10" s="118" customFormat="1" ht="13.5" thickBot="1" x14ac:dyDescent="0.25">
      <c r="A488" s="106"/>
      <c r="B488" s="201" t="s">
        <v>350</v>
      </c>
      <c r="C488" s="194"/>
      <c r="D488" s="195"/>
      <c r="E488" s="237"/>
      <c r="F488" s="195">
        <f>SUM(F485:F487)</f>
        <v>0</v>
      </c>
      <c r="G488" s="196">
        <v>1.5</v>
      </c>
      <c r="H488" s="197">
        <f>F488/G488</f>
        <v>0</v>
      </c>
      <c r="I488" s="198" t="str">
        <f>IF($C$8="","",H488/$C$8*1000)</f>
        <v/>
      </c>
      <c r="J488" s="117"/>
    </row>
    <row r="489" spans="1:10" s="118" customFormat="1" ht="13.5" thickBot="1" x14ac:dyDescent="0.25">
      <c r="A489" s="106"/>
      <c r="B489" s="124"/>
      <c r="C489" s="63" t="s">
        <v>2</v>
      </c>
      <c r="D489" s="135">
        <v>0.5</v>
      </c>
      <c r="E489" s="129"/>
      <c r="F489" s="125">
        <f>E489*D489</f>
        <v>0</v>
      </c>
      <c r="G489" s="47">
        <v>1.5</v>
      </c>
      <c r="H489" s="127"/>
      <c r="I489" s="117"/>
      <c r="J489" s="329"/>
    </row>
    <row r="490" spans="1:10" s="118" customFormat="1" x14ac:dyDescent="0.2">
      <c r="A490" s="106"/>
      <c r="B490" s="201" t="s">
        <v>568</v>
      </c>
      <c r="C490" s="194"/>
      <c r="D490" s="195"/>
      <c r="E490" s="203"/>
      <c r="F490" s="195">
        <f>SUM(F489)</f>
        <v>0</v>
      </c>
      <c r="G490" s="196">
        <v>1.5</v>
      </c>
      <c r="H490" s="197">
        <f>F490/G490</f>
        <v>0</v>
      </c>
      <c r="I490" s="198" t="str">
        <f>IF($C$8="","",H490/$C$8*1000)</f>
        <v/>
      </c>
      <c r="J490" s="117"/>
    </row>
    <row r="491" spans="1:10" s="118" customFormat="1" x14ac:dyDescent="0.2">
      <c r="A491" s="106"/>
      <c r="B491" s="132" t="s">
        <v>351</v>
      </c>
      <c r="C491" s="67"/>
      <c r="D491" s="6"/>
      <c r="E491" s="156"/>
      <c r="F491" s="6">
        <f>F488+F490</f>
        <v>0</v>
      </c>
      <c r="G491" s="46">
        <v>1.5</v>
      </c>
      <c r="H491" s="134">
        <f>F491/G491</f>
        <v>0</v>
      </c>
      <c r="I491" s="192" t="str">
        <f>IF($C$8="","",H491/$C$8*1000)</f>
        <v/>
      </c>
      <c r="J491" s="117"/>
    </row>
    <row r="492" spans="1:10" s="118" customFormat="1" ht="13.5" thickBot="1" x14ac:dyDescent="0.25">
      <c r="A492" s="106" t="s">
        <v>177</v>
      </c>
      <c r="B492" s="124" t="s">
        <v>57</v>
      </c>
      <c r="C492" s="77" t="s">
        <v>82</v>
      </c>
      <c r="D492" s="135"/>
      <c r="E492" s="120"/>
      <c r="F492" s="135"/>
      <c r="G492" s="47"/>
      <c r="H492" s="137"/>
      <c r="I492" s="117"/>
      <c r="J492" s="329"/>
    </row>
    <row r="493" spans="1:10" s="118" customFormat="1" ht="13.5" thickBot="1" x14ac:dyDescent="0.25">
      <c r="A493" s="106"/>
      <c r="B493" s="143"/>
      <c r="C493" s="63" t="s">
        <v>3</v>
      </c>
      <c r="D493" s="125">
        <v>3</v>
      </c>
      <c r="E493" s="147"/>
      <c r="F493" s="125">
        <f>E493*D493</f>
        <v>0</v>
      </c>
      <c r="G493" s="47">
        <v>3</v>
      </c>
      <c r="H493" s="127"/>
      <c r="I493" s="117"/>
      <c r="J493" s="329"/>
    </row>
    <row r="494" spans="1:10" s="118" customFormat="1" ht="13.5" thickBot="1" x14ac:dyDescent="0.25">
      <c r="A494" s="106"/>
      <c r="B494" s="193" t="s">
        <v>353</v>
      </c>
      <c r="C494" s="194" t="s">
        <v>3</v>
      </c>
      <c r="D494" s="216"/>
      <c r="E494" s="195"/>
      <c r="F494" s="195">
        <f>SUM(F493)</f>
        <v>0</v>
      </c>
      <c r="G494" s="217">
        <v>3</v>
      </c>
      <c r="H494" s="197">
        <f>F494/G494</f>
        <v>0</v>
      </c>
      <c r="I494" s="198" t="str">
        <f>IF($C$8="","",H494/$C$8*1000)</f>
        <v/>
      </c>
      <c r="J494" s="117"/>
    </row>
    <row r="495" spans="1:10" s="118" customFormat="1" x14ac:dyDescent="0.2">
      <c r="A495" s="106"/>
      <c r="B495" s="124"/>
      <c r="C495" s="62" t="s">
        <v>2</v>
      </c>
      <c r="D495" s="125">
        <v>1</v>
      </c>
      <c r="E495" s="126"/>
      <c r="F495" s="125">
        <f>E495*D495</f>
        <v>0</v>
      </c>
      <c r="G495" s="45">
        <v>8</v>
      </c>
      <c r="H495" s="127"/>
      <c r="I495" s="117"/>
      <c r="J495" s="329"/>
    </row>
    <row r="496" spans="1:10" s="118" customFormat="1" ht="13.5" thickBot="1" x14ac:dyDescent="0.25">
      <c r="A496" s="106"/>
      <c r="B496" s="143"/>
      <c r="C496" s="62" t="s">
        <v>2</v>
      </c>
      <c r="D496" s="125">
        <v>4</v>
      </c>
      <c r="E496" s="129"/>
      <c r="F496" s="125">
        <f>E496*D496</f>
        <v>0</v>
      </c>
      <c r="G496" s="45">
        <v>8</v>
      </c>
      <c r="H496" s="127"/>
      <c r="I496" s="117"/>
      <c r="J496" s="329"/>
    </row>
    <row r="497" spans="1:10" s="118" customFormat="1" x14ac:dyDescent="0.2">
      <c r="A497" s="106"/>
      <c r="B497" s="193" t="s">
        <v>352</v>
      </c>
      <c r="C497" s="194" t="s">
        <v>2</v>
      </c>
      <c r="D497" s="195"/>
      <c r="E497" s="195"/>
      <c r="F497" s="195">
        <f>SUM(F495:F496)</f>
        <v>0</v>
      </c>
      <c r="G497" s="196">
        <v>8</v>
      </c>
      <c r="H497" s="197">
        <f>F497/G497</f>
        <v>0</v>
      </c>
      <c r="I497" s="198" t="str">
        <f>IF($C$8="","",H497/$C$8*1000)</f>
        <v/>
      </c>
      <c r="J497" s="117"/>
    </row>
    <row r="498" spans="1:10" s="118" customFormat="1" x14ac:dyDescent="0.2">
      <c r="A498" s="106"/>
      <c r="B498" s="158" t="s">
        <v>354</v>
      </c>
      <c r="C498" s="70"/>
      <c r="D498" s="159"/>
      <c r="E498" s="159"/>
      <c r="F498" s="159"/>
      <c r="G498" s="53"/>
      <c r="H498" s="165">
        <f>SUM(H494,H497)</f>
        <v>0</v>
      </c>
      <c r="I498" s="192" t="str">
        <f>IF($C$8="","",H498/$C$8*1000)</f>
        <v/>
      </c>
      <c r="J498" s="117"/>
    </row>
    <row r="499" spans="1:10" s="118" customFormat="1" ht="13.5" thickBot="1" x14ac:dyDescent="0.25">
      <c r="A499" s="106" t="s">
        <v>178</v>
      </c>
      <c r="B499" s="139" t="s">
        <v>63</v>
      </c>
      <c r="C499" s="64"/>
      <c r="D499" s="140"/>
      <c r="E499" s="140"/>
      <c r="F499" s="140"/>
      <c r="G499" s="49"/>
      <c r="H499" s="141"/>
      <c r="I499" s="117"/>
      <c r="J499" s="329"/>
    </row>
    <row r="500" spans="1:10" s="118" customFormat="1" x14ac:dyDescent="0.2">
      <c r="A500" s="106"/>
      <c r="B500" s="124"/>
      <c r="C500" s="63" t="s">
        <v>3</v>
      </c>
      <c r="D500" s="135">
        <v>0.6</v>
      </c>
      <c r="E500" s="126"/>
      <c r="F500" s="135">
        <f>E500*D500</f>
        <v>0</v>
      </c>
      <c r="G500" s="47">
        <v>1.2</v>
      </c>
      <c r="H500" s="137"/>
      <c r="I500" s="117"/>
      <c r="J500" s="329"/>
    </row>
    <row r="501" spans="1:10" s="118" customFormat="1" ht="13.5" thickBot="1" x14ac:dyDescent="0.25">
      <c r="A501" s="107"/>
      <c r="B501" s="5" t="s">
        <v>411</v>
      </c>
      <c r="C501" s="63" t="s">
        <v>3</v>
      </c>
      <c r="D501" s="135">
        <v>3</v>
      </c>
      <c r="E501" s="129"/>
      <c r="F501" s="135">
        <f>E501*D501</f>
        <v>0</v>
      </c>
      <c r="G501" s="47">
        <v>1.2</v>
      </c>
      <c r="H501" s="137"/>
      <c r="I501" s="117"/>
      <c r="J501" s="329"/>
    </row>
    <row r="502" spans="1:10" s="118" customFormat="1" ht="13.5" thickBot="1" x14ac:dyDescent="0.25">
      <c r="A502" s="107"/>
      <c r="B502" s="193" t="s">
        <v>355</v>
      </c>
      <c r="C502" s="194"/>
      <c r="D502" s="195"/>
      <c r="E502" s="203"/>
      <c r="F502" s="195">
        <f>SUM(F500:F501)</f>
        <v>0</v>
      </c>
      <c r="G502" s="196">
        <v>1.2</v>
      </c>
      <c r="H502" s="197">
        <f>F502/G502</f>
        <v>0</v>
      </c>
      <c r="I502" s="198" t="str">
        <f>IF($C$8="","",H502/$C$8*1000)</f>
        <v/>
      </c>
      <c r="J502" s="117"/>
    </row>
    <row r="503" spans="1:10" s="118" customFormat="1" ht="13.5" thickBot="1" x14ac:dyDescent="0.25">
      <c r="A503" s="106"/>
      <c r="B503" s="143"/>
      <c r="C503" s="63" t="s">
        <v>2</v>
      </c>
      <c r="D503" s="135">
        <v>0.6</v>
      </c>
      <c r="E503" s="126"/>
      <c r="F503" s="135">
        <f>E503*D503</f>
        <v>0</v>
      </c>
      <c r="G503" s="47">
        <v>1.2</v>
      </c>
      <c r="H503" s="137"/>
      <c r="I503" s="117"/>
      <c r="J503" s="329"/>
    </row>
    <row r="504" spans="1:10" s="118" customFormat="1" x14ac:dyDescent="0.2">
      <c r="A504" s="106"/>
      <c r="B504" s="193" t="s">
        <v>356</v>
      </c>
      <c r="C504" s="194"/>
      <c r="D504" s="195"/>
      <c r="E504" s="234"/>
      <c r="F504" s="195">
        <f>SUM(F503)</f>
        <v>0</v>
      </c>
      <c r="G504" s="196">
        <v>1.2</v>
      </c>
      <c r="H504" s="197">
        <f>F504/G504</f>
        <v>0</v>
      </c>
      <c r="I504" s="198" t="str">
        <f>IF($C$8="","",H504/$C$8*1000)</f>
        <v/>
      </c>
      <c r="J504" s="117"/>
    </row>
    <row r="505" spans="1:10" s="118" customFormat="1" x14ac:dyDescent="0.2">
      <c r="A505" s="106"/>
      <c r="B505" s="132" t="s">
        <v>357</v>
      </c>
      <c r="C505" s="67"/>
      <c r="D505" s="6"/>
      <c r="E505" s="156"/>
      <c r="F505" s="6">
        <f>F504+F502</f>
        <v>0</v>
      </c>
      <c r="G505" s="46">
        <v>1.2</v>
      </c>
      <c r="H505" s="134">
        <f>F505/G505</f>
        <v>0</v>
      </c>
      <c r="I505" s="192" t="str">
        <f>IF($C$8="","",H505/$C$8*1000)</f>
        <v/>
      </c>
      <c r="J505" s="117"/>
    </row>
    <row r="506" spans="1:10" s="118" customFormat="1" ht="13.5" thickBot="1" x14ac:dyDescent="0.25">
      <c r="A506" s="106" t="s">
        <v>180</v>
      </c>
      <c r="B506" s="161" t="s">
        <v>62</v>
      </c>
      <c r="C506" s="64"/>
      <c r="D506" s="175" t="s">
        <v>120</v>
      </c>
      <c r="E506" s="31"/>
      <c r="F506" s="140"/>
      <c r="G506" s="49"/>
      <c r="H506" s="141"/>
      <c r="I506" s="117"/>
      <c r="J506" s="329"/>
    </row>
    <row r="507" spans="1:10" s="118" customFormat="1" ht="13.5" thickBot="1" x14ac:dyDescent="0.25">
      <c r="A507" s="106"/>
      <c r="B507" s="143"/>
      <c r="C507" s="63" t="s">
        <v>2</v>
      </c>
      <c r="D507" s="125">
        <v>1</v>
      </c>
      <c r="E507" s="147"/>
      <c r="F507" s="125">
        <f>E507*D507</f>
        <v>0</v>
      </c>
      <c r="G507" s="452">
        <v>9</v>
      </c>
      <c r="H507" s="127"/>
      <c r="I507" s="117"/>
      <c r="J507" s="329"/>
    </row>
    <row r="508" spans="1:10" s="118" customFormat="1" ht="13.5" thickBot="1" x14ac:dyDescent="0.25">
      <c r="A508" s="106"/>
      <c r="B508" s="193" t="s">
        <v>454</v>
      </c>
      <c r="C508" s="194"/>
      <c r="D508" s="195"/>
      <c r="E508" s="195"/>
      <c r="F508" s="195">
        <f>SUM(F507:F507)</f>
        <v>0</v>
      </c>
      <c r="G508" s="196">
        <v>9</v>
      </c>
      <c r="H508" s="197">
        <f>F508/G508</f>
        <v>0</v>
      </c>
      <c r="I508" s="198" t="str">
        <f>IF($C$8="","",H508/$C$8*1000)</f>
        <v/>
      </c>
      <c r="J508" s="117"/>
    </row>
    <row r="509" spans="1:10" s="118" customFormat="1" x14ac:dyDescent="0.2">
      <c r="A509" s="106"/>
      <c r="B509" s="124"/>
      <c r="C509" s="63" t="s">
        <v>216</v>
      </c>
      <c r="D509" s="135">
        <v>1</v>
      </c>
      <c r="E509" s="126"/>
      <c r="F509" s="135">
        <f>E509*D509</f>
        <v>0</v>
      </c>
      <c r="G509" s="47">
        <v>3</v>
      </c>
      <c r="H509" s="137"/>
      <c r="I509" s="117"/>
      <c r="J509" s="329"/>
    </row>
    <row r="510" spans="1:10" s="118" customFormat="1" ht="13.5" thickBot="1" x14ac:dyDescent="0.25">
      <c r="A510" s="106"/>
      <c r="B510" s="124"/>
      <c r="C510" s="63" t="s">
        <v>216</v>
      </c>
      <c r="D510" s="135">
        <v>1.7</v>
      </c>
      <c r="E510" s="129"/>
      <c r="F510" s="135">
        <f>E510*D510</f>
        <v>0</v>
      </c>
      <c r="G510" s="47">
        <v>3</v>
      </c>
      <c r="H510" s="137"/>
      <c r="I510" s="117"/>
      <c r="J510" s="329"/>
    </row>
    <row r="511" spans="1:10" s="118" customFormat="1" x14ac:dyDescent="0.2">
      <c r="A511" s="106"/>
      <c r="B511" s="193" t="s">
        <v>455</v>
      </c>
      <c r="C511" s="194"/>
      <c r="D511" s="195"/>
      <c r="E511" s="195"/>
      <c r="F511" s="195">
        <f>SUM(F509:F510)</f>
        <v>0</v>
      </c>
      <c r="G511" s="196">
        <v>3</v>
      </c>
      <c r="H511" s="197">
        <f>F511/G511</f>
        <v>0</v>
      </c>
      <c r="I511" s="198" t="str">
        <f>IF($C$8="","",H511/$C$8*1000)</f>
        <v/>
      </c>
      <c r="J511" s="117"/>
    </row>
    <row r="512" spans="1:10" s="118" customFormat="1" x14ac:dyDescent="0.2">
      <c r="A512" s="106"/>
      <c r="B512" s="132" t="s">
        <v>358</v>
      </c>
      <c r="C512" s="67"/>
      <c r="D512" s="6"/>
      <c r="E512" s="6"/>
      <c r="F512" s="6"/>
      <c r="G512" s="46"/>
      <c r="H512" s="8">
        <f>SUM(H508,H511)</f>
        <v>0</v>
      </c>
      <c r="I512" s="192" t="str">
        <f>IF($C$8="","",H512/$C$8*1000)</f>
        <v/>
      </c>
      <c r="J512" s="117"/>
    </row>
    <row r="513" spans="1:10" s="118" customFormat="1" ht="13.5" thickBot="1" x14ac:dyDescent="0.25">
      <c r="A513" s="107" t="s">
        <v>188</v>
      </c>
      <c r="B513" s="139" t="s">
        <v>189</v>
      </c>
      <c r="C513" s="64"/>
      <c r="D513" s="140"/>
      <c r="E513" s="140"/>
      <c r="F513" s="140"/>
      <c r="G513" s="49"/>
      <c r="H513" s="141"/>
      <c r="I513" s="117"/>
      <c r="J513" s="329"/>
    </row>
    <row r="514" spans="1:10" s="118" customFormat="1" ht="13.5" thickBot="1" x14ac:dyDescent="0.25">
      <c r="A514" s="107"/>
      <c r="B514" s="346"/>
      <c r="C514" s="63" t="s">
        <v>3</v>
      </c>
      <c r="D514" s="135">
        <v>0.05</v>
      </c>
      <c r="E514" s="147"/>
      <c r="F514" s="135">
        <f>E514*D514</f>
        <v>0</v>
      </c>
      <c r="G514" s="44">
        <v>0.2</v>
      </c>
      <c r="H514" s="332">
        <f>F514/G514</f>
        <v>0</v>
      </c>
      <c r="I514" s="192" t="str">
        <f>IF($C$8="","",H514/$C$8*1000)</f>
        <v/>
      </c>
      <c r="J514" s="117"/>
    </row>
    <row r="515" spans="1:10" s="118" customFormat="1" ht="13.5" thickBot="1" x14ac:dyDescent="0.25">
      <c r="A515" s="106" t="s">
        <v>359</v>
      </c>
      <c r="B515" s="161" t="s">
        <v>360</v>
      </c>
      <c r="C515" s="64"/>
      <c r="D515" s="140"/>
      <c r="E515" s="140"/>
      <c r="F515" s="140"/>
      <c r="G515" s="49"/>
      <c r="H515" s="141"/>
      <c r="I515" s="117"/>
      <c r="J515" s="329"/>
    </row>
    <row r="516" spans="1:10" s="118" customFormat="1" x14ac:dyDescent="0.2">
      <c r="A516" s="106"/>
      <c r="B516" s="143"/>
      <c r="C516" s="62" t="s">
        <v>2</v>
      </c>
      <c r="D516" s="125">
        <v>0.35</v>
      </c>
      <c r="E516" s="126"/>
      <c r="F516" s="125">
        <f>E516*D516</f>
        <v>0</v>
      </c>
      <c r="G516" s="45">
        <v>0.28000000000000003</v>
      </c>
      <c r="H516" s="127"/>
      <c r="I516" s="117"/>
      <c r="J516" s="329"/>
    </row>
    <row r="517" spans="1:10" s="118" customFormat="1" ht="13.5" thickBot="1" x14ac:dyDescent="0.25">
      <c r="A517" s="106"/>
      <c r="B517" s="143"/>
      <c r="C517" s="63" t="s">
        <v>2</v>
      </c>
      <c r="D517" s="125">
        <v>0.5</v>
      </c>
      <c r="E517" s="129"/>
      <c r="F517" s="125">
        <f>E517*D517</f>
        <v>0</v>
      </c>
      <c r="G517" s="45">
        <v>0.28000000000000003</v>
      </c>
      <c r="H517" s="127"/>
      <c r="I517" s="117"/>
      <c r="J517" s="329"/>
    </row>
    <row r="518" spans="1:10" s="118" customFormat="1" x14ac:dyDescent="0.2">
      <c r="A518" s="106"/>
      <c r="B518" s="132" t="s">
        <v>361</v>
      </c>
      <c r="C518" s="67"/>
      <c r="D518" s="6"/>
      <c r="E518" s="6"/>
      <c r="F518" s="6">
        <f>SUM(F516:F517)</f>
        <v>0</v>
      </c>
      <c r="G518" s="46">
        <v>0.28000000000000003</v>
      </c>
      <c r="H518" s="134">
        <f>F518/G518</f>
        <v>0</v>
      </c>
      <c r="I518" s="192" t="str">
        <f>IF($C$8="","",H518/$C$8*1000)</f>
        <v/>
      </c>
      <c r="J518" s="117"/>
    </row>
    <row r="519" spans="1:10" s="118" customFormat="1" ht="13.5" thickBot="1" x14ac:dyDescent="0.25">
      <c r="A519" s="106" t="s">
        <v>694</v>
      </c>
      <c r="B519" s="400" t="s">
        <v>695</v>
      </c>
      <c r="C519" s="64"/>
      <c r="D519" s="34"/>
      <c r="E519" s="31"/>
      <c r="F519" s="140"/>
      <c r="G519" s="49"/>
      <c r="H519" s="141"/>
      <c r="I519" s="117"/>
      <c r="J519" s="329"/>
    </row>
    <row r="520" spans="1:10" s="118" customFormat="1" ht="13.5" thickBot="1" x14ac:dyDescent="0.25">
      <c r="A520" s="106"/>
      <c r="B520" s="476"/>
      <c r="C520" s="65" t="s">
        <v>3</v>
      </c>
      <c r="D520" s="23">
        <v>0.2</v>
      </c>
      <c r="E520" s="147"/>
      <c r="F520" s="150">
        <f>E520*D520</f>
        <v>0</v>
      </c>
      <c r="G520" s="51">
        <v>0.2</v>
      </c>
      <c r="H520" s="477">
        <f>F520/G520</f>
        <v>0</v>
      </c>
      <c r="I520" s="192" t="str">
        <f>IF($C$8="","",H520/$C$8*1000)</f>
        <v/>
      </c>
      <c r="J520" s="329"/>
    </row>
    <row r="521" spans="1:10" s="118" customFormat="1" x14ac:dyDescent="0.2">
      <c r="A521" s="252" t="s">
        <v>105</v>
      </c>
      <c r="B521" s="246" t="s">
        <v>225</v>
      </c>
      <c r="C521" s="247"/>
      <c r="D521" s="246"/>
      <c r="E521" s="246"/>
      <c r="F521" s="246"/>
      <c r="G521" s="248"/>
      <c r="H521" s="249">
        <f>H457+H480+H491+H498+H505+H512+H514+H518+H520</f>
        <v>0</v>
      </c>
      <c r="I521" s="250" t="str">
        <f>IF($C$8="","",H521/$C$8*1000)</f>
        <v/>
      </c>
      <c r="J521" s="15"/>
    </row>
    <row r="522" spans="1:10" s="118" customFormat="1" x14ac:dyDescent="0.2">
      <c r="A522" s="286"/>
      <c r="B522" s="26" t="s">
        <v>407</v>
      </c>
      <c r="C522" s="289"/>
      <c r="D522" s="26"/>
      <c r="E522" s="26"/>
      <c r="F522" s="26"/>
      <c r="G522" s="290"/>
      <c r="H522" s="33">
        <f>H464+H469+H473+H479+H521</f>
        <v>0</v>
      </c>
      <c r="I522" s="28" t="str">
        <f>IF($C$8="","",H522/$C$8*1000)</f>
        <v/>
      </c>
      <c r="J522" s="117"/>
    </row>
    <row r="523" spans="1:10" s="118" customFormat="1" x14ac:dyDescent="0.2">
      <c r="A523" s="286"/>
      <c r="B523" s="13"/>
      <c r="C523" s="287"/>
      <c r="D523" s="13"/>
      <c r="E523" s="13"/>
      <c r="F523" s="13"/>
      <c r="G523" s="288"/>
      <c r="H523" s="14"/>
      <c r="I523" s="15"/>
      <c r="J523" s="329"/>
    </row>
    <row r="524" spans="1:10" s="118" customFormat="1" x14ac:dyDescent="0.2">
      <c r="A524" s="286"/>
      <c r="B524" s="13" t="s">
        <v>61</v>
      </c>
      <c r="C524" s="287"/>
      <c r="D524" s="13"/>
      <c r="E524" s="13"/>
      <c r="F524" s="13"/>
      <c r="G524" s="288"/>
      <c r="H524" s="14"/>
      <c r="I524" s="15"/>
      <c r="J524" s="329"/>
    </row>
    <row r="525" spans="1:10" s="118" customFormat="1" ht="13.5" thickBot="1" x14ac:dyDescent="0.25">
      <c r="A525" s="106" t="s">
        <v>179</v>
      </c>
      <c r="B525" s="161" t="s">
        <v>61</v>
      </c>
      <c r="C525" s="64"/>
      <c r="D525" s="140"/>
      <c r="E525" s="140"/>
      <c r="F525" s="140"/>
      <c r="G525" s="49"/>
      <c r="H525" s="141"/>
      <c r="I525" s="117"/>
      <c r="J525" s="329"/>
    </row>
    <row r="526" spans="1:10" s="118" customFormat="1" x14ac:dyDescent="0.2">
      <c r="A526" s="106"/>
      <c r="B526" s="143"/>
      <c r="C526" s="62" t="s">
        <v>3</v>
      </c>
      <c r="D526" s="125">
        <v>0.3</v>
      </c>
      <c r="E526" s="126"/>
      <c r="F526" s="125">
        <f>E526*D526</f>
        <v>0</v>
      </c>
      <c r="G526" s="45">
        <v>0.6</v>
      </c>
      <c r="H526" s="127"/>
      <c r="I526" s="117"/>
      <c r="J526" s="329"/>
    </row>
    <row r="527" spans="1:10" s="118" customFormat="1" ht="13.5" thickBot="1" x14ac:dyDescent="0.25">
      <c r="A527" s="106"/>
      <c r="B527" s="5" t="s">
        <v>74</v>
      </c>
      <c r="C527" s="62" t="s">
        <v>3</v>
      </c>
      <c r="D527" s="125">
        <v>2.4</v>
      </c>
      <c r="E527" s="129"/>
      <c r="F527" s="125">
        <f>E527*D527</f>
        <v>0</v>
      </c>
      <c r="G527" s="45">
        <v>0.6</v>
      </c>
      <c r="H527" s="127"/>
      <c r="I527" s="117"/>
      <c r="J527" s="329"/>
    </row>
    <row r="528" spans="1:10" s="118" customFormat="1" ht="13.5" thickBot="1" x14ac:dyDescent="0.25">
      <c r="A528" s="106"/>
      <c r="B528" s="193" t="s">
        <v>408</v>
      </c>
      <c r="C528" s="194"/>
      <c r="D528" s="195"/>
      <c r="E528" s="203"/>
      <c r="F528" s="195">
        <f>SUM(F526:F527)</f>
        <v>0</v>
      </c>
      <c r="G528" s="196">
        <v>0.6</v>
      </c>
      <c r="H528" s="197">
        <f>F528/G528</f>
        <v>0</v>
      </c>
      <c r="I528" s="210" t="str">
        <f>IF($C$8="","",H528/$C$8*1000)</f>
        <v/>
      </c>
      <c r="J528" s="117"/>
    </row>
    <row r="529" spans="1:10" s="118" customFormat="1" ht="13.5" thickBot="1" x14ac:dyDescent="0.25">
      <c r="A529" s="106"/>
      <c r="B529" s="143"/>
      <c r="C529" s="62" t="s">
        <v>2</v>
      </c>
      <c r="D529" s="125">
        <v>0.6</v>
      </c>
      <c r="E529" s="147"/>
      <c r="F529" s="125">
        <f>E529*D529</f>
        <v>0</v>
      </c>
      <c r="G529" s="45">
        <v>0.6</v>
      </c>
      <c r="H529" s="127"/>
      <c r="I529" s="117"/>
      <c r="J529" s="329"/>
    </row>
    <row r="530" spans="1:10" s="118" customFormat="1" x14ac:dyDescent="0.2">
      <c r="A530" s="106"/>
      <c r="B530" s="193" t="s">
        <v>409</v>
      </c>
      <c r="C530" s="194"/>
      <c r="D530" s="195"/>
      <c r="E530" s="203"/>
      <c r="F530" s="195">
        <f>SUM(F529)</f>
        <v>0</v>
      </c>
      <c r="G530" s="196">
        <v>0.6</v>
      </c>
      <c r="H530" s="197">
        <f>F530/G530</f>
        <v>0</v>
      </c>
      <c r="I530" s="210" t="str">
        <f>IF($C$8="","",H530/$C$8*1000)</f>
        <v/>
      </c>
      <c r="J530" s="117"/>
    </row>
    <row r="531" spans="1:10" s="118" customFormat="1" x14ac:dyDescent="0.2">
      <c r="A531" s="106"/>
      <c r="B531" s="132" t="s">
        <v>416</v>
      </c>
      <c r="C531" s="67"/>
      <c r="D531" s="6"/>
      <c r="E531" s="6"/>
      <c r="F531" s="6">
        <f>F528+F530</f>
        <v>0</v>
      </c>
      <c r="G531" s="46">
        <v>0.6</v>
      </c>
      <c r="H531" s="134">
        <f>F531/G531</f>
        <v>0</v>
      </c>
      <c r="I531" s="192" t="str">
        <f>IF($C$8="","",H531/$C$8*1000)</f>
        <v/>
      </c>
      <c r="J531" s="117"/>
    </row>
    <row r="532" spans="1:10" s="118" customFormat="1" x14ac:dyDescent="0.2">
      <c r="A532" s="107"/>
      <c r="B532" s="135"/>
      <c r="C532" s="63"/>
      <c r="D532" s="135"/>
      <c r="E532" s="135"/>
      <c r="F532" s="135"/>
      <c r="G532" s="47"/>
      <c r="H532" s="152"/>
      <c r="I532" s="117"/>
      <c r="J532" s="117"/>
    </row>
    <row r="533" spans="1:10" s="118" customFormat="1" x14ac:dyDescent="0.2">
      <c r="A533" s="286"/>
      <c r="B533" s="13" t="s">
        <v>545</v>
      </c>
      <c r="C533" s="287"/>
      <c r="D533" s="13"/>
      <c r="E533" s="13"/>
      <c r="F533" s="13"/>
      <c r="G533" s="288"/>
      <c r="H533" s="14"/>
      <c r="I533" s="15"/>
      <c r="J533" s="329"/>
    </row>
    <row r="534" spans="1:10" s="118" customFormat="1" ht="13.5" thickBot="1" x14ac:dyDescent="0.25">
      <c r="A534" s="106" t="s">
        <v>544</v>
      </c>
      <c r="B534" s="161" t="s">
        <v>545</v>
      </c>
      <c r="C534" s="64"/>
      <c r="D534" s="140"/>
      <c r="E534" s="140"/>
      <c r="F534" s="140"/>
      <c r="G534" s="49"/>
      <c r="H534" s="141"/>
      <c r="I534" s="117"/>
      <c r="J534" s="329"/>
    </row>
    <row r="535" spans="1:10" s="118" customFormat="1" x14ac:dyDescent="0.2">
      <c r="A535" s="106"/>
      <c r="B535" s="146"/>
      <c r="C535" s="65" t="s">
        <v>3</v>
      </c>
      <c r="D535" s="114">
        <v>0.2</v>
      </c>
      <c r="E535" s="208"/>
      <c r="F535" s="114">
        <f>E535*D535</f>
        <v>0</v>
      </c>
      <c r="G535" s="42">
        <v>0.4</v>
      </c>
      <c r="H535" s="134">
        <f>F535/G535</f>
        <v>0</v>
      </c>
      <c r="I535" s="192" t="str">
        <f>IF($C$8="","",H535/$C$8*1000)</f>
        <v/>
      </c>
      <c r="J535" s="117"/>
    </row>
    <row r="536" spans="1:10" s="118" customFormat="1" x14ac:dyDescent="0.2">
      <c r="A536" s="106"/>
      <c r="B536" s="257" t="s">
        <v>559</v>
      </c>
      <c r="C536" s="258"/>
      <c r="D536" s="257"/>
      <c r="E536" s="257"/>
      <c r="F536" s="257"/>
      <c r="G536" s="259"/>
      <c r="H536" s="366">
        <f>H244+H268+H285+H357+H384+H430+H438+H481+H521+H531+H535</f>
        <v>0</v>
      </c>
      <c r="I536" s="366" t="str">
        <f>IF($C$8="","",H536/$C$8*1000)</f>
        <v/>
      </c>
      <c r="J536" s="117"/>
    </row>
    <row r="537" spans="1:10" x14ac:dyDescent="0.2">
      <c r="A537" s="106"/>
      <c r="H537" s="37"/>
      <c r="I537" s="117"/>
      <c r="J537" s="329"/>
    </row>
    <row r="538" spans="1:10" x14ac:dyDescent="0.2">
      <c r="A538" s="256" t="s">
        <v>236</v>
      </c>
      <c r="B538" s="87" t="s">
        <v>235</v>
      </c>
      <c r="C538" s="86"/>
      <c r="D538" s="86"/>
      <c r="E538" s="86"/>
      <c r="F538" s="86"/>
      <c r="G538" s="86"/>
      <c r="H538" s="367">
        <f>H244+H268+H285+H357+H384+H430+H438+H521</f>
        <v>0</v>
      </c>
      <c r="I538" s="367" t="str">
        <f>IF($C$8="","",H538/$C$8*1000)</f>
        <v/>
      </c>
      <c r="J538" s="15"/>
    </row>
    <row r="539" spans="1:10" x14ac:dyDescent="0.2">
      <c r="A539" s="106"/>
      <c r="B539" s="16"/>
      <c r="C539" s="111"/>
      <c r="D539" s="111"/>
      <c r="E539" s="111"/>
      <c r="F539" s="111"/>
      <c r="G539" s="111"/>
      <c r="H539" s="112"/>
      <c r="I539" s="117"/>
      <c r="J539"/>
    </row>
    <row r="540" spans="1:10" s="118" customFormat="1" x14ac:dyDescent="0.2">
      <c r="A540" s="104"/>
      <c r="J540"/>
    </row>
    <row r="541" spans="1:10" s="118" customFormat="1" x14ac:dyDescent="0.2">
      <c r="A541" s="104"/>
      <c r="J541" s="116"/>
    </row>
    <row r="542" spans="1:10" s="118" customFormat="1" x14ac:dyDescent="0.2">
      <c r="A542" s="104"/>
      <c r="J542" s="116"/>
    </row>
    <row r="543" spans="1:10" s="118" customFormat="1" x14ac:dyDescent="0.2">
      <c r="A543" s="104"/>
      <c r="J543" s="116"/>
    </row>
    <row r="544" spans="1:10" s="118" customFormat="1" x14ac:dyDescent="0.2">
      <c r="A544" s="104"/>
      <c r="J544" s="116"/>
    </row>
    <row r="545" spans="1:10" s="118" customFormat="1" x14ac:dyDescent="0.2">
      <c r="A545" s="104"/>
      <c r="J545" s="116"/>
    </row>
    <row r="546" spans="1:10" s="118" customFormat="1" x14ac:dyDescent="0.2">
      <c r="A546" s="104"/>
      <c r="J546" s="116"/>
    </row>
    <row r="547" spans="1:10" s="118" customFormat="1" x14ac:dyDescent="0.2">
      <c r="A547" s="104"/>
      <c r="J547" s="116"/>
    </row>
    <row r="548" spans="1:10" s="118" customFormat="1" x14ac:dyDescent="0.2">
      <c r="A548" s="104"/>
      <c r="J548" s="116"/>
    </row>
    <row r="549" spans="1:10" s="118" customFormat="1" x14ac:dyDescent="0.2">
      <c r="A549" s="104"/>
      <c r="J549" s="116"/>
    </row>
    <row r="550" spans="1:10" s="118" customFormat="1" x14ac:dyDescent="0.2">
      <c r="A550" s="104"/>
      <c r="J550" s="116"/>
    </row>
    <row r="551" spans="1:10" s="118" customFormat="1" x14ac:dyDescent="0.2">
      <c r="A551" s="104"/>
      <c r="J551" s="116"/>
    </row>
    <row r="552" spans="1:10" s="118" customFormat="1" x14ac:dyDescent="0.2">
      <c r="A552" s="104"/>
      <c r="J552" s="116"/>
    </row>
    <row r="553" spans="1:10" s="118" customFormat="1" x14ac:dyDescent="0.2">
      <c r="A553" s="104"/>
      <c r="J553" s="116"/>
    </row>
    <row r="554" spans="1:10" s="118" customFormat="1" x14ac:dyDescent="0.2">
      <c r="A554" s="104"/>
      <c r="J554" s="116"/>
    </row>
    <row r="555" spans="1:10" s="118" customFormat="1" x14ac:dyDescent="0.2">
      <c r="A555" s="104"/>
      <c r="J555" s="116"/>
    </row>
    <row r="556" spans="1:10" s="118" customFormat="1" x14ac:dyDescent="0.2">
      <c r="A556" s="104"/>
      <c r="J556" s="116"/>
    </row>
    <row r="557" spans="1:10" s="118" customFormat="1" x14ac:dyDescent="0.2">
      <c r="A557" s="104"/>
      <c r="J557" s="116"/>
    </row>
    <row r="558" spans="1:10" s="118" customFormat="1" x14ac:dyDescent="0.2">
      <c r="A558" s="104"/>
      <c r="J558" s="116"/>
    </row>
  </sheetData>
  <sheetProtection password="C694" sheet="1" objects="1" scenarios="1" selectLockedCells="1"/>
  <mergeCells count="7">
    <mergeCell ref="A1:J2"/>
    <mergeCell ref="A3:J3"/>
    <mergeCell ref="A5:B5"/>
    <mergeCell ref="C7:D7"/>
    <mergeCell ref="C8:D8"/>
    <mergeCell ref="E8:G8"/>
    <mergeCell ref="C5:J5"/>
  </mergeCells>
  <dataValidations count="1">
    <dataValidation type="whole" operator="greaterThanOrEqual" allowBlank="1" showInputMessage="1" showErrorMessage="1" errorTitle="ERREUR - Données négatives" error="Seules les quantités dispensées sont à saisir !_x000a_" sqref="E514 E529 E526:E527 E516:E517 E383 E379 E389 E391 E393 E397:E400 E402:E403 E407 E409:E410 E420:E426 E434 E436 E443:E446 E449:E451 E461:E463 E414:E418 E507 E503 E500:E501 E495:E496 E493 E489 E485:E487 E479 E474:E475 E472 E465:E466 E535 E238:E242 E290:E293 E284 E282 E276 E248 E250:E251 E257:E259 E261 E263:E264 E267 E272:E274 E253 E318:E322 E313:E315 E304 E308:E309 E325:E328 E330 E334:E338 E301:E302 E295:E296 E354:E355 E347:E348 E343:E345 E375:E377 E367:E372 E361:E364 E204:E211 E95 E90:E91 E103:E104 E97:E98 E112:E115 E81 E77 E71:E73 E84:E86 E118:E119 E122:E126 E34 E36 E40 E15:E16 E19:E21 E26:E29 E52:E56 E44 E46:E48 E58:E60 E66:E69 E160:E162 E187:E190 E195:E197 E170 E174:E176 E179:E182 E165:E167 E129:E133 E138:E139 E142:E146 E148:E150 E154 E216:E217 E509:E510 E192:E193 E199:E200 E280 E454:E456 E220:E222 E225:E226 E232:E233 E230 E520">
      <formula1>0</formula1>
    </dataValidation>
  </dataValidations>
  <pageMargins left="0.2" right="0.2" top="0.36" bottom="0.52" header="0.27559055118110237" footer="0.27559055118110237"/>
  <pageSetup paperSize="9" scale="83" orientation="portrait" r:id="rId1"/>
  <headerFooter alignWithMargins="0">
    <oddFooter>&amp;L&amp;9&amp;F/&amp;A&amp;R&amp;P/&amp;N</oddFooter>
  </headerFooter>
  <rowBreaks count="7" manualBreakCount="7">
    <brk id="63" max="16383" man="1"/>
    <brk id="135" max="16383" man="1"/>
    <brk id="203" max="16383" man="1"/>
    <brk id="268" max="9" man="1"/>
    <brk id="340" max="16383" man="1"/>
    <brk id="412" max="9" man="1"/>
    <brk id="48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18</vt:i4>
      </vt:variant>
    </vt:vector>
  </HeadingPairs>
  <TitlesOfParts>
    <vt:vector size="41" baseType="lpstr">
      <vt:lpstr>A LIRE</vt:lpstr>
      <vt:lpstr>Données administratives</vt:lpstr>
      <vt:lpstr>Total établissement</vt:lpstr>
      <vt:lpstr>Tableaux Consommation</vt:lpstr>
      <vt:lpstr>Feuil1</vt:lpstr>
      <vt:lpstr>Evolution</vt:lpstr>
      <vt:lpstr>Médecine</vt:lpstr>
      <vt:lpstr>Hématologie</vt:lpstr>
      <vt:lpstr>Maladie inf</vt:lpstr>
      <vt:lpstr>Chirurgie</vt:lpstr>
      <vt:lpstr>Réanimation</vt:lpstr>
      <vt:lpstr>Gynécologie-Obstétrique</vt:lpstr>
      <vt:lpstr>Pédiatrie</vt:lpstr>
      <vt:lpstr>SSR</vt:lpstr>
      <vt:lpstr>SLD</vt:lpstr>
      <vt:lpstr>Psychiatrie</vt:lpstr>
      <vt:lpstr>Total étab automatique</vt:lpstr>
      <vt:lpstr>ChirAmbu</vt:lpstr>
      <vt:lpstr>EHPAD</vt:lpstr>
      <vt:lpstr>Tableau et graphique EHPAD</vt:lpstr>
      <vt:lpstr>Graphiques Répartition</vt:lpstr>
      <vt:lpstr>Graphiques</vt:lpstr>
      <vt:lpstr>Calculs graphiques</vt:lpstr>
      <vt:lpstr>ChirAmbu!Zone_d_impression</vt:lpstr>
      <vt:lpstr>Chirurgie!Zone_d_impression</vt:lpstr>
      <vt:lpstr>'Données administratives'!Zone_d_impression</vt:lpstr>
      <vt:lpstr>EHPAD!Zone_d_impression</vt:lpstr>
      <vt:lpstr>Feuil1!Zone_d_impression</vt:lpstr>
      <vt:lpstr>'Graphiques Répartition'!Zone_d_impression</vt:lpstr>
      <vt:lpstr>'Gynécologie-Obstétrique'!Zone_d_impression</vt:lpstr>
      <vt:lpstr>Hématologie!Zone_d_impression</vt:lpstr>
      <vt:lpstr>'Maladie inf'!Zone_d_impression</vt:lpstr>
      <vt:lpstr>Médecine!Zone_d_impression</vt:lpstr>
      <vt:lpstr>Pédiatrie!Zone_d_impression</vt:lpstr>
      <vt:lpstr>Psychiatrie!Zone_d_impression</vt:lpstr>
      <vt:lpstr>Réanimation!Zone_d_impression</vt:lpstr>
      <vt:lpstr>SLD!Zone_d_impression</vt:lpstr>
      <vt:lpstr>SSR!Zone_d_impression</vt:lpstr>
      <vt:lpstr>'Tableaux Consommation'!Zone_d_impression</vt:lpstr>
      <vt:lpstr>'Total étab automatique'!Zone_d_impression</vt:lpstr>
      <vt:lpstr>'Total établissement'!Zone_d_impression</vt:lpstr>
    </vt:vector>
  </TitlesOfParts>
  <Company>CCLIN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dc:creator>
  <cp:lastModifiedBy>ALI BRANDMEYER Olivia</cp:lastModifiedBy>
  <cp:lastPrinted>2023-12-01T07:22:11Z</cp:lastPrinted>
  <dcterms:created xsi:type="dcterms:W3CDTF">2003-02-19T09:56:24Z</dcterms:created>
  <dcterms:modified xsi:type="dcterms:W3CDTF">2024-01-11T09:48:38Z</dcterms:modified>
</cp:coreProperties>
</file>